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1.- Laboral/"/>
    </mc:Choice>
  </mc:AlternateContent>
  <xr:revisionPtr revIDLastSave="65" documentId="8_{24CE696D-B85B-4C2B-8F1E-4FD6C48D7AD9}" xr6:coauthVersionLast="47" xr6:coauthVersionMax="47" xr10:uidLastSave="{5BC0A6DE-6A03-450D-B78A-A4A95924775E}"/>
  <bookViews>
    <workbookView xWindow="28680" yWindow="-120" windowWidth="29040" windowHeight="15720" firstSheet="1" activeTab="1" xr2:uid="{479BFD07-5F9E-4764-A2B4-8E8795D5EF58}"/>
  </bookViews>
  <sheets>
    <sheet name="102" sheetId="1" state="hidden" r:id="rId1"/>
    <sheet name="B01 - PB720" sheetId="4" r:id="rId2"/>
    <sheet name="722 - PB720" sheetId="5" state="hidden" r:id="rId3"/>
    <sheet name="722 - PB1186" sheetId="6" state="hidden" r:id="rId4"/>
    <sheet name="Hoja1" sheetId="2" r:id="rId5"/>
  </sheets>
  <definedNames>
    <definedName name="_xlnm.Print_Area" localSheetId="0">'102'!$A$1:$L$9</definedName>
    <definedName name="_xlnm.Print_Area" localSheetId="3">'722 - PB1186'!$A$1:$K$9</definedName>
    <definedName name="_xlnm.Print_Area" localSheetId="2">'722 - PB720'!$A$1:$K$9</definedName>
    <definedName name="_xlnm.Print_Area" localSheetId="1">'B01 - PB720'!$A$1:$K$9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4" l="1"/>
  <c r="J3" i="4"/>
  <c r="J4" i="4"/>
  <c r="O2" i="4" s="1"/>
  <c r="J5" i="4"/>
  <c r="J6" i="4"/>
  <c r="J7" i="4"/>
  <c r="J8" i="4"/>
  <c r="J9" i="4"/>
  <c r="J10" i="4"/>
  <c r="K10" i="4" s="1"/>
  <c r="J11" i="4"/>
  <c r="K11" i="4" s="1"/>
  <c r="J12" i="4"/>
  <c r="J13" i="4"/>
  <c r="K13" i="4" s="1"/>
  <c r="J14" i="4"/>
  <c r="K14" i="4" s="1"/>
  <c r="J16" i="4"/>
  <c r="J17" i="4"/>
  <c r="J18" i="4"/>
  <c r="I2" i="4"/>
  <c r="N2" i="4" s="1"/>
  <c r="I15" i="4"/>
  <c r="N8" i="4" s="1"/>
  <c r="I16" i="4"/>
  <c r="N9" i="4" s="1"/>
  <c r="I17" i="4"/>
  <c r="I18" i="4"/>
  <c r="N10" i="4" s="1"/>
  <c r="U10" i="4" s="1"/>
  <c r="M26" i="6"/>
  <c r="M25" i="6"/>
  <c r="M24" i="6"/>
  <c r="M23" i="6"/>
  <c r="P22" i="6"/>
  <c r="O22" i="6"/>
  <c r="N22" i="6"/>
  <c r="M22" i="6"/>
  <c r="J14" i="6"/>
  <c r="K14" i="6" s="1"/>
  <c r="I14" i="6"/>
  <c r="O5" i="6" s="1"/>
  <c r="N26" i="6" s="1"/>
  <c r="J13" i="6"/>
  <c r="P5" i="6" s="1"/>
  <c r="I13" i="6"/>
  <c r="J12" i="6"/>
  <c r="K12" i="6" s="1"/>
  <c r="I12" i="6"/>
  <c r="J11" i="6"/>
  <c r="K11" i="6" s="1"/>
  <c r="I11" i="6"/>
  <c r="J10" i="6"/>
  <c r="K10" i="6" s="1"/>
  <c r="I10" i="6"/>
  <c r="J9" i="6"/>
  <c r="K9" i="6" s="1"/>
  <c r="I9" i="6"/>
  <c r="O4" i="6" s="1"/>
  <c r="J8" i="6"/>
  <c r="K8" i="6" s="1"/>
  <c r="I8" i="6"/>
  <c r="O3" i="6" s="1"/>
  <c r="J7" i="6"/>
  <c r="K7" i="6" s="1"/>
  <c r="I7" i="6"/>
  <c r="J6" i="6"/>
  <c r="K6" i="6" s="1"/>
  <c r="I6" i="6"/>
  <c r="N5" i="6"/>
  <c r="J5" i="6"/>
  <c r="K5" i="6" s="1"/>
  <c r="I5" i="6"/>
  <c r="N4" i="6"/>
  <c r="J4" i="6"/>
  <c r="K4" i="6" s="1"/>
  <c r="I4" i="6"/>
  <c r="N3" i="6"/>
  <c r="J3" i="6"/>
  <c r="K3" i="6" s="1"/>
  <c r="I3" i="6"/>
  <c r="N2" i="6"/>
  <c r="J2" i="6"/>
  <c r="P2" i="6" s="1"/>
  <c r="I2" i="6"/>
  <c r="O2" i="6" s="1"/>
  <c r="M26" i="5"/>
  <c r="M25" i="5"/>
  <c r="M24" i="5"/>
  <c r="M23" i="5"/>
  <c r="P22" i="5"/>
  <c r="O22" i="5"/>
  <c r="N22" i="5"/>
  <c r="M22" i="5"/>
  <c r="J14" i="5"/>
  <c r="K14" i="5" s="1"/>
  <c r="I14" i="5"/>
  <c r="J13" i="5"/>
  <c r="K13" i="5" s="1"/>
  <c r="I13" i="5"/>
  <c r="O5" i="5" s="1"/>
  <c r="N26" i="5" s="1"/>
  <c r="J12" i="5"/>
  <c r="K12" i="5" s="1"/>
  <c r="I12" i="5"/>
  <c r="J11" i="5"/>
  <c r="K11" i="5" s="1"/>
  <c r="I11" i="5"/>
  <c r="J10" i="5"/>
  <c r="I10" i="5"/>
  <c r="J9" i="5"/>
  <c r="K9" i="5" s="1"/>
  <c r="I9" i="5"/>
  <c r="O4" i="5" s="1"/>
  <c r="J8" i="5"/>
  <c r="I8" i="5"/>
  <c r="J7" i="5"/>
  <c r="K7" i="5" s="1"/>
  <c r="I7" i="5"/>
  <c r="J6" i="5"/>
  <c r="K6" i="5" s="1"/>
  <c r="I6" i="5"/>
  <c r="O3" i="5" s="1"/>
  <c r="N5" i="5"/>
  <c r="J5" i="5"/>
  <c r="K5" i="5" s="1"/>
  <c r="I5" i="5"/>
  <c r="N4" i="5"/>
  <c r="J4" i="5"/>
  <c r="I4" i="5"/>
  <c r="N3" i="5"/>
  <c r="J3" i="5"/>
  <c r="I3" i="5"/>
  <c r="N2" i="5"/>
  <c r="J2" i="5"/>
  <c r="K2" i="5" s="1"/>
  <c r="I2" i="5"/>
  <c r="O2" i="5" s="1"/>
  <c r="I10" i="4"/>
  <c r="I11" i="4"/>
  <c r="N6" i="4" s="1"/>
  <c r="I12" i="4"/>
  <c r="I13" i="4"/>
  <c r="I14" i="4"/>
  <c r="I9" i="4"/>
  <c r="I8" i="4"/>
  <c r="I7" i="4"/>
  <c r="N5" i="4" s="1"/>
  <c r="I6" i="4"/>
  <c r="I5" i="4"/>
  <c r="N4" i="4" s="1"/>
  <c r="I4" i="4"/>
  <c r="I3" i="4"/>
  <c r="K3" i="4" s="1"/>
  <c r="O2" i="1"/>
  <c r="K2" i="1"/>
  <c r="K3" i="1"/>
  <c r="K4" i="1"/>
  <c r="K5" i="1"/>
  <c r="K6" i="1"/>
  <c r="K7" i="1"/>
  <c r="Q4" i="1" s="1"/>
  <c r="P25" i="1" s="1"/>
  <c r="K8" i="1"/>
  <c r="K9" i="1"/>
  <c r="J2" i="1"/>
  <c r="N24" i="1"/>
  <c r="N7" i="4" l="1"/>
  <c r="K9" i="4"/>
  <c r="K8" i="4"/>
  <c r="K5" i="4"/>
  <c r="K4" i="4"/>
  <c r="N3" i="4"/>
  <c r="K7" i="4"/>
  <c r="K15" i="4"/>
  <c r="O9" i="4"/>
  <c r="O8" i="4"/>
  <c r="U7" i="4"/>
  <c r="U5" i="4"/>
  <c r="U2" i="4"/>
  <c r="U9" i="4"/>
  <c r="U8" i="4"/>
  <c r="O10" i="4"/>
  <c r="O4" i="4"/>
  <c r="O3" i="4"/>
  <c r="V2" i="4" s="1"/>
  <c r="O7" i="4"/>
  <c r="O6" i="4"/>
  <c r="R6" i="4" s="1"/>
  <c r="O5" i="4"/>
  <c r="V5" i="4" s="1"/>
  <c r="K6" i="4"/>
  <c r="V4" i="6"/>
  <c r="R2" i="4"/>
  <c r="K18" i="4"/>
  <c r="K17" i="4"/>
  <c r="K12" i="4"/>
  <c r="K16" i="4"/>
  <c r="V4" i="5"/>
  <c r="V3" i="5"/>
  <c r="V2" i="6"/>
  <c r="P4" i="6"/>
  <c r="O25" i="6" s="1"/>
  <c r="P2" i="5"/>
  <c r="O23" i="5" s="1"/>
  <c r="N23" i="6"/>
  <c r="W2" i="6"/>
  <c r="S2" i="6"/>
  <c r="P23" i="6" s="1"/>
  <c r="O23" i="6"/>
  <c r="X2" i="6"/>
  <c r="AA2" i="6" s="1"/>
  <c r="N24" i="6"/>
  <c r="W3" i="6"/>
  <c r="N25" i="6"/>
  <c r="W4" i="6"/>
  <c r="O26" i="6"/>
  <c r="S5" i="6"/>
  <c r="P26" i="6" s="1"/>
  <c r="K13" i="6"/>
  <c r="K2" i="6"/>
  <c r="V3" i="6"/>
  <c r="P3" i="6"/>
  <c r="K3" i="5"/>
  <c r="K8" i="5"/>
  <c r="P3" i="5"/>
  <c r="S3" i="5" s="1"/>
  <c r="P24" i="5" s="1"/>
  <c r="K4" i="5"/>
  <c r="P5" i="5"/>
  <c r="P4" i="5"/>
  <c r="N23" i="5"/>
  <c r="W2" i="5"/>
  <c r="N24" i="5"/>
  <c r="W3" i="5"/>
  <c r="N25" i="5"/>
  <c r="W4" i="5"/>
  <c r="K10" i="5"/>
  <c r="V2" i="5"/>
  <c r="U4" i="4"/>
  <c r="K2" i="4"/>
  <c r="Q3" i="1"/>
  <c r="Y3" i="1" s="1"/>
  <c r="Q2" i="1"/>
  <c r="P23" i="1" s="1"/>
  <c r="Q5" i="1"/>
  <c r="P26" i="1" s="1"/>
  <c r="N25" i="1"/>
  <c r="N26" i="1"/>
  <c r="N23" i="1"/>
  <c r="O22" i="1"/>
  <c r="P22" i="1"/>
  <c r="Q22" i="1"/>
  <c r="N22" i="1"/>
  <c r="O5" i="1"/>
  <c r="J3" i="1"/>
  <c r="L3" i="1" s="1"/>
  <c r="J4" i="1"/>
  <c r="L4" i="1" s="1"/>
  <c r="J5" i="1"/>
  <c r="L5" i="1" s="1"/>
  <c r="J6" i="1"/>
  <c r="L6" i="1" s="1"/>
  <c r="J7" i="1"/>
  <c r="L7" i="1" s="1"/>
  <c r="J8" i="1"/>
  <c r="J9" i="1"/>
  <c r="L9" i="1" s="1"/>
  <c r="U6" i="4" l="1"/>
  <c r="R9" i="4"/>
  <c r="V8" i="4"/>
  <c r="Y8" i="4" s="1"/>
  <c r="R10" i="4"/>
  <c r="V9" i="4"/>
  <c r="Y9" i="4" s="1"/>
  <c r="R8" i="4"/>
  <c r="R7" i="4"/>
  <c r="Y5" i="4"/>
  <c r="V10" i="4"/>
  <c r="Y10" i="4" s="1"/>
  <c r="V6" i="4"/>
  <c r="Y6" i="4" s="1"/>
  <c r="R4" i="4"/>
  <c r="V7" i="4"/>
  <c r="Y7" i="4" s="1"/>
  <c r="X4" i="6"/>
  <c r="S4" i="6"/>
  <c r="P25" i="6" s="1"/>
  <c r="X4" i="5"/>
  <c r="S4" i="5"/>
  <c r="P25" i="5" s="1"/>
  <c r="S2" i="5"/>
  <c r="P23" i="5" s="1"/>
  <c r="AA4" i="6"/>
  <c r="O24" i="6"/>
  <c r="X3" i="6"/>
  <c r="AA3" i="6" s="1"/>
  <c r="S3" i="6"/>
  <c r="P24" i="6" s="1"/>
  <c r="O25" i="5"/>
  <c r="S5" i="5"/>
  <c r="P26" i="5" s="1"/>
  <c r="O26" i="5"/>
  <c r="X3" i="5"/>
  <c r="AA3" i="5" s="1"/>
  <c r="O24" i="5"/>
  <c r="X2" i="5"/>
  <c r="AA2" i="5" s="1"/>
  <c r="AA4" i="5"/>
  <c r="U3" i="4"/>
  <c r="Y2" i="4"/>
  <c r="V3" i="4"/>
  <c r="R3" i="4"/>
  <c r="V4" i="4"/>
  <c r="Y4" i="4" s="1"/>
  <c r="R5" i="4"/>
  <c r="P24" i="1"/>
  <c r="P2" i="1"/>
  <c r="P5" i="1"/>
  <c r="O26" i="1"/>
  <c r="P4" i="1"/>
  <c r="X4" i="1" s="1"/>
  <c r="P3" i="1"/>
  <c r="X2" i="1" s="1"/>
  <c r="L8" i="1"/>
  <c r="O25" i="1"/>
  <c r="X3" i="1"/>
  <c r="L2" i="1"/>
  <c r="T5" i="1"/>
  <c r="Q26" i="1" s="1"/>
  <c r="C3" i="2"/>
  <c r="C4" i="2"/>
  <c r="C5" i="2"/>
  <c r="C6" i="2"/>
  <c r="C7" i="2"/>
  <c r="C8" i="2"/>
  <c r="C9" i="2"/>
  <c r="C10" i="2"/>
  <c r="C11" i="2"/>
  <c r="D3" i="2"/>
  <c r="D4" i="2"/>
  <c r="D5" i="2"/>
  <c r="D6" i="2"/>
  <c r="D7" i="2"/>
  <c r="D8" i="2"/>
  <c r="D9" i="2"/>
  <c r="D10" i="2"/>
  <c r="D11" i="2"/>
  <c r="C2" i="2"/>
  <c r="D2" i="2"/>
  <c r="Y3" i="4" l="1"/>
  <c r="O24" i="1"/>
  <c r="AB3" i="1"/>
  <c r="O23" i="1"/>
  <c r="O3" i="1"/>
  <c r="O4" i="1"/>
  <c r="W4" i="1" s="1"/>
  <c r="W3" i="1" l="1"/>
  <c r="W2" i="1"/>
  <c r="Y2" i="1" l="1"/>
  <c r="AB2" i="1" l="1"/>
  <c r="Y4" i="1"/>
  <c r="AB4" i="1" s="1"/>
  <c r="T3" i="1" l="1"/>
  <c r="Q24" i="1" s="1"/>
  <c r="T4" i="1"/>
  <c r="Q25" i="1" s="1"/>
  <c r="T2" i="1"/>
  <c r="Q23" i="1" s="1"/>
</calcChain>
</file>

<file path=xl/sharedStrings.xml><?xml version="1.0" encoding="utf-8"?>
<sst xmlns="http://schemas.openxmlformats.org/spreadsheetml/2006/main" count="301" uniqueCount="93">
  <si>
    <t>Nombre medidor</t>
  </si>
  <si>
    <t>Punto de Medición</t>
  </si>
  <si>
    <t>Fecha</t>
  </si>
  <si>
    <t>SERVICIO</t>
  </si>
  <si>
    <t>TIPO BUS</t>
  </si>
  <si>
    <t>HORA</t>
  </si>
  <si>
    <t>PATENTE</t>
  </si>
  <si>
    <t>CRITERIO</t>
  </si>
  <si>
    <t>CAP. OFRECIDA</t>
  </si>
  <si>
    <t>OCUPACIÓN</t>
  </si>
  <si>
    <t>CARGA</t>
  </si>
  <si>
    <t>Hora Movil</t>
  </si>
  <si>
    <t>Cap. PO</t>
  </si>
  <si>
    <t>Cap. Ofrecida</t>
  </si>
  <si>
    <t>Ocupación</t>
  </si>
  <si>
    <t>%Contrato</t>
  </si>
  <si>
    <t>%Carga</t>
  </si>
  <si>
    <t>Paulo Anatibia</t>
  </si>
  <si>
    <t>06:30 a 06:59</t>
  </si>
  <si>
    <t>06:30 a 07:29</t>
  </si>
  <si>
    <t>07:00 a 07:29</t>
  </si>
  <si>
    <t>07:00 a 07:59</t>
  </si>
  <si>
    <t>5B</t>
  </si>
  <si>
    <t>07:30 a 07:59</t>
  </si>
  <si>
    <t>07:30 a 08:29</t>
  </si>
  <si>
    <t>08:00 a 08:29</t>
  </si>
  <si>
    <t>4B</t>
  </si>
  <si>
    <t>4A</t>
  </si>
  <si>
    <t>4C</t>
  </si>
  <si>
    <t>Factor</t>
  </si>
  <si>
    <t>Bus Tipo C</t>
  </si>
  <si>
    <t>Bus Tipo B</t>
  </si>
  <si>
    <t>BUS</t>
  </si>
  <si>
    <t>1A</t>
  </si>
  <si>
    <t>1B</t>
  </si>
  <si>
    <t>PE32 Av. La Florida</t>
  </si>
  <si>
    <t>SPZX71</t>
  </si>
  <si>
    <t>SPZX59</t>
  </si>
  <si>
    <t>SPZX53</t>
  </si>
  <si>
    <t>TXZH46</t>
  </si>
  <si>
    <t>SRVK73</t>
  </si>
  <si>
    <t>SPZY50</t>
  </si>
  <si>
    <t>SPZX77</t>
  </si>
  <si>
    <t>SPZX83</t>
  </si>
  <si>
    <t>STHK13</t>
  </si>
  <si>
    <t>STHJ68</t>
  </si>
  <si>
    <t>STHB62</t>
  </si>
  <si>
    <t>STHJ89</t>
  </si>
  <si>
    <t>STGZ85</t>
  </si>
  <si>
    <t>STHR23</t>
  </si>
  <si>
    <t>STHF78</t>
  </si>
  <si>
    <t>LDJW40</t>
  </si>
  <si>
    <t>STHR60</t>
  </si>
  <si>
    <t>LDJW45</t>
  </si>
  <si>
    <t>STHR46</t>
  </si>
  <si>
    <t>STHJ86</t>
  </si>
  <si>
    <t>STHK39</t>
  </si>
  <si>
    <t>PB720</t>
  </si>
  <si>
    <t>PB1186</t>
  </si>
  <si>
    <t>STHF13</t>
  </si>
  <si>
    <t>SPZX56</t>
  </si>
  <si>
    <t>TXZH36</t>
  </si>
  <si>
    <t>STHF42</t>
  </si>
  <si>
    <t>9:30 a 9:59</t>
  </si>
  <si>
    <t>10:00 a 10:29</t>
  </si>
  <si>
    <t>10:30 a 10:59</t>
  </si>
  <si>
    <t>11:00 a 11:29</t>
  </si>
  <si>
    <t>11:30 a 11:59</t>
  </si>
  <si>
    <t>12:00 a 12:29</t>
  </si>
  <si>
    <t>12:30 a 12:59</t>
  </si>
  <si>
    <t>13:00 a 13:29</t>
  </si>
  <si>
    <t>13:30 a 13:59</t>
  </si>
  <si>
    <t>9:30 a 10:29</t>
  </si>
  <si>
    <t>10:00 a 10:59</t>
  </si>
  <si>
    <t>10:30 a 11:29</t>
  </si>
  <si>
    <t>11:00 a 11:59</t>
  </si>
  <si>
    <t>11:30 a 12:29</t>
  </si>
  <si>
    <t>12:00 a 12:59</t>
  </si>
  <si>
    <t>12:30 a 13:29</t>
  </si>
  <si>
    <t>13:00 a 14:00</t>
  </si>
  <si>
    <t>13:30 a 14:30</t>
  </si>
  <si>
    <t>14:00 a 14:59</t>
  </si>
  <si>
    <t>SJTD65</t>
  </si>
  <si>
    <t>TXZH38</t>
  </si>
  <si>
    <t>TXZH33</t>
  </si>
  <si>
    <t>STHF49</t>
  </si>
  <si>
    <t>SKHG14</t>
  </si>
  <si>
    <t>LBWV30</t>
  </si>
  <si>
    <t>STHD47</t>
  </si>
  <si>
    <t>LDJV52</t>
  </si>
  <si>
    <t>LDJV49</t>
  </si>
  <si>
    <t>LDJW30</t>
  </si>
  <si>
    <t>B01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</si>
</sst>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5">
    <xf numFmtId="0" fontId="0" fillId="0" borderId="0" xfId="0"/>
    <xf numFmtId="0" fontId="2" fillId="2" borderId="0" xfId="0" applyFont="1" applyFill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64" fontId="0" fillId="6" borderId="1" xfId="1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</cellXfs>
  <cellStyles count="3">
    <cellStyle name="Normal" xfId="0" builtinId="0"/>
    <cellStyle name="Normal 17" xfId="2" xr:uid="{D8647A40-1CD6-4B3B-88D8-5594FDDD9ED6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102 - Av. La Florida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'102'!$O$1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'102'!$O$2:$O$5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'102'!$P$1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'102'!$P$2:$P$5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ser>
          <c:idx val="2"/>
          <c:order val="2"/>
          <c:tx>
            <c:strRef>
              <c:f>'102'!$Q$1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'102'!$Q$2:$Q$5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722 - Paradero </a:t>
            </a:r>
            <a:r>
              <a:rPr lang="es-CL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PB1186</a:t>
            </a: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PB1186'!$Q$1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PB1186'!$Q$2:$Q$5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B5-4270-BCD8-44D334A79C87}"/>
            </c:ext>
          </c:extLst>
        </c:ser>
        <c:ser>
          <c:idx val="1"/>
          <c:order val="1"/>
          <c:tx>
            <c:strRef>
              <c:f>'722 - PB1186'!$R$1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B5-4270-BCD8-44D334A79C87}"/>
            </c:ext>
          </c:extLst>
        </c:ser>
        <c:ser>
          <c:idx val="2"/>
          <c:order val="2"/>
          <c:tx>
            <c:strRef>
              <c:f>'722 - PB1186'!$S$1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PB1186'!$S$2:$S$5</c:f>
              <c:numCache>
                <c:formatCode>0.0%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B5-4270-BCD8-44D334A79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722- </a:t>
            </a:r>
            <a:r>
              <a:rPr lang="es-CL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PB1186</a:t>
            </a:r>
            <a:r>
              <a:rPr lang="es-CL"/>
              <a:t>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'722 - PB1186'!$N$22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16-4018-B8B3-D7688DD41BD8}"/>
            </c:ext>
          </c:extLst>
        </c:ser>
        <c:ser>
          <c:idx val="4"/>
          <c:order val="1"/>
          <c:tx>
            <c:strRef>
              <c:f>'722 - PB1186'!$O$22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PB1186'!$O$23:$O$26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16-4018-B8B3-D7688DD41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'722 - PB1186'!$P$22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PB1186'!$P$23:$P$26</c:f>
              <c:numCache>
                <c:formatCode>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16-4018-B8B3-D7688DD41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102 - Av. La Florida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'102'!$R$1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'102'!$R$2:$R$5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1E-48D8-AEF6-C6EB70F33669}"/>
            </c:ext>
          </c:extLst>
        </c:ser>
        <c:ser>
          <c:idx val="1"/>
          <c:order val="1"/>
          <c:tx>
            <c:strRef>
              <c:f>'102'!$S$1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'102'!$S$2:$S$5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1E-48D8-AEF6-C6EB70F33669}"/>
            </c:ext>
          </c:extLst>
        </c:ser>
        <c:ser>
          <c:idx val="2"/>
          <c:order val="2"/>
          <c:tx>
            <c:strRef>
              <c:f>'102'!$T$1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'102'!$T$2:$T$5</c:f>
              <c:numCache>
                <c:formatCode>0.0%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E1E-48D8-AEF6-C6EB70F33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102- PE32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'102'!$O$22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'102'!$O$23:$O$26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242-4568-871D-6FE014D97AFB}"/>
            </c:ext>
          </c:extLst>
        </c:ser>
        <c:ser>
          <c:idx val="4"/>
          <c:order val="1"/>
          <c:tx>
            <c:strRef>
              <c:f>'102'!$P$22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'102'!$P$23:$P$26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3242-4568-871D-6FE014D97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'102'!$Q$22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'102'!$Q$23:$Q$26</c:f>
              <c:numCache>
                <c:formatCode>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242-4568-871D-6FE014D97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B01 Paradero </a:t>
            </a:r>
            <a:r>
              <a:rPr lang="es-CL" baseline="0"/>
              <a:t> PB720</a:t>
            </a:r>
            <a:endParaRPr lang="es-CL"/>
          </a:p>
        </c:rich>
      </c:tx>
      <c:layout>
        <c:manualLayout>
          <c:xMode val="edge"/>
          <c:yMode val="edge"/>
          <c:x val="0.28478196718916626"/>
          <c:y val="3.44191630723032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'B01 - PB720'!$N$1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'B01 - PB720'!$M$2:$M$10</c:f>
              <c:strCache>
                <c:ptCount val="9"/>
                <c:pt idx="0">
                  <c:v>9:30 a 9:59</c:v>
                </c:pt>
                <c:pt idx="1">
                  <c:v>10:00 a 10:29</c:v>
                </c:pt>
                <c:pt idx="2">
                  <c:v>10:30 a 10:59</c:v>
                </c:pt>
                <c:pt idx="3">
                  <c:v>11:00 a 11:29</c:v>
                </c:pt>
                <c:pt idx="4">
                  <c:v>11:30 a 11:59</c:v>
                </c:pt>
                <c:pt idx="5">
                  <c:v>12:00 a 12:29</c:v>
                </c:pt>
                <c:pt idx="6">
                  <c:v>12:30 a 12:59</c:v>
                </c:pt>
                <c:pt idx="7">
                  <c:v>13:00 a 13:29</c:v>
                </c:pt>
                <c:pt idx="8">
                  <c:v>13:30 a 13:59</c:v>
                </c:pt>
              </c:strCache>
            </c:strRef>
          </c:cat>
          <c:val>
            <c:numRef>
              <c:f>'B01 - PB720'!$N$2:$N$10</c:f>
              <c:numCache>
                <c:formatCode>General</c:formatCode>
                <c:ptCount val="9"/>
                <c:pt idx="0">
                  <c:v>90</c:v>
                </c:pt>
                <c:pt idx="1">
                  <c:v>180</c:v>
                </c:pt>
                <c:pt idx="2">
                  <c:v>180</c:v>
                </c:pt>
                <c:pt idx="3">
                  <c:v>270</c:v>
                </c:pt>
                <c:pt idx="4">
                  <c:v>180</c:v>
                </c:pt>
                <c:pt idx="5">
                  <c:v>270</c:v>
                </c:pt>
                <c:pt idx="6">
                  <c:v>90</c:v>
                </c:pt>
                <c:pt idx="7">
                  <c:v>180</c:v>
                </c:pt>
                <c:pt idx="8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86-4305-A0D0-6112103DD99B}"/>
            </c:ext>
          </c:extLst>
        </c:ser>
        <c:ser>
          <c:idx val="1"/>
          <c:order val="1"/>
          <c:tx>
            <c:strRef>
              <c:f>'B01 - PB720'!$O$1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'B01 - PB720'!$M$2:$M$10</c:f>
              <c:strCache>
                <c:ptCount val="9"/>
                <c:pt idx="0">
                  <c:v>9:30 a 9:59</c:v>
                </c:pt>
                <c:pt idx="1">
                  <c:v>10:00 a 10:29</c:v>
                </c:pt>
                <c:pt idx="2">
                  <c:v>10:30 a 10:59</c:v>
                </c:pt>
                <c:pt idx="3">
                  <c:v>11:00 a 11:29</c:v>
                </c:pt>
                <c:pt idx="4">
                  <c:v>11:30 a 11:59</c:v>
                </c:pt>
                <c:pt idx="5">
                  <c:v>12:00 a 12:29</c:v>
                </c:pt>
                <c:pt idx="6">
                  <c:v>12:30 a 12:59</c:v>
                </c:pt>
                <c:pt idx="7">
                  <c:v>13:00 a 13:29</c:v>
                </c:pt>
                <c:pt idx="8">
                  <c:v>13:30 a 13:59</c:v>
                </c:pt>
              </c:strCache>
            </c:strRef>
          </c:cat>
          <c:val>
            <c:numRef>
              <c:f>'B01 - PB720'!$O$2:$O$10</c:f>
              <c:numCache>
                <c:formatCode>General</c:formatCode>
                <c:ptCount val="9"/>
                <c:pt idx="0">
                  <c:v>46.8</c:v>
                </c:pt>
                <c:pt idx="1">
                  <c:v>37.799999999999997</c:v>
                </c:pt>
                <c:pt idx="2">
                  <c:v>37.799999999999997</c:v>
                </c:pt>
                <c:pt idx="3">
                  <c:v>37.799999999999997</c:v>
                </c:pt>
                <c:pt idx="4">
                  <c:v>48.8</c:v>
                </c:pt>
                <c:pt idx="5">
                  <c:v>38</c:v>
                </c:pt>
                <c:pt idx="6">
                  <c:v>38</c:v>
                </c:pt>
                <c:pt idx="7">
                  <c:v>37.799999999999997</c:v>
                </c:pt>
                <c:pt idx="8">
                  <c:v>28.8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86-4305-A0D0-6112103DD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'B01 - PB720'!$R$1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'B01 - PB720'!$M$2:$M$10</c:f>
              <c:strCache>
                <c:ptCount val="9"/>
                <c:pt idx="0">
                  <c:v>9:30 a 9:59</c:v>
                </c:pt>
                <c:pt idx="1">
                  <c:v>10:00 a 10:29</c:v>
                </c:pt>
                <c:pt idx="2">
                  <c:v>10:30 a 10:59</c:v>
                </c:pt>
                <c:pt idx="3">
                  <c:v>11:00 a 11:29</c:v>
                </c:pt>
                <c:pt idx="4">
                  <c:v>11:30 a 11:59</c:v>
                </c:pt>
                <c:pt idx="5">
                  <c:v>12:00 a 12:29</c:v>
                </c:pt>
                <c:pt idx="6">
                  <c:v>12:30 a 12:59</c:v>
                </c:pt>
                <c:pt idx="7">
                  <c:v>13:00 a 13:29</c:v>
                </c:pt>
                <c:pt idx="8">
                  <c:v>13:30 a 13:59</c:v>
                </c:pt>
              </c:strCache>
            </c:strRef>
          </c:cat>
          <c:val>
            <c:numRef>
              <c:f>'B01 - PB720'!$R$2:$R$10</c:f>
              <c:numCache>
                <c:formatCode>0.0%</c:formatCode>
                <c:ptCount val="9"/>
                <c:pt idx="0">
                  <c:v>0.52</c:v>
                </c:pt>
                <c:pt idx="1">
                  <c:v>0.21</c:v>
                </c:pt>
                <c:pt idx="2">
                  <c:v>0.21</c:v>
                </c:pt>
                <c:pt idx="3">
                  <c:v>0.13999999999999999</c:v>
                </c:pt>
                <c:pt idx="4">
                  <c:v>0.27111111111111108</c:v>
                </c:pt>
                <c:pt idx="5">
                  <c:v>0.14074074074074075</c:v>
                </c:pt>
                <c:pt idx="6">
                  <c:v>0.42222222222222222</c:v>
                </c:pt>
                <c:pt idx="7">
                  <c:v>0.21</c:v>
                </c:pt>
                <c:pt idx="8">
                  <c:v>0.32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12-471D-89EF-FF2307E5C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9359312"/>
        <c:axId val="1719358832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719358832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719359312"/>
        <c:crosses val="max"/>
        <c:crossBetween val="between"/>
      </c:valAx>
      <c:catAx>
        <c:axId val="1719359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193588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B01 - Paradero PB720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'B01 - PB720'!$U$1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'B01 - PB720'!$T$2:$T$10</c:f>
              <c:strCache>
                <c:ptCount val="9"/>
                <c:pt idx="0">
                  <c:v>9:30 a 10:29</c:v>
                </c:pt>
                <c:pt idx="1">
                  <c:v>10:00 a 10:59</c:v>
                </c:pt>
                <c:pt idx="2">
                  <c:v>10:30 a 11:29</c:v>
                </c:pt>
                <c:pt idx="3">
                  <c:v>11:00 a 11:59</c:v>
                </c:pt>
                <c:pt idx="4">
                  <c:v>11:30 a 12:29</c:v>
                </c:pt>
                <c:pt idx="5">
                  <c:v>12:00 a 12:59</c:v>
                </c:pt>
                <c:pt idx="6">
                  <c:v>12:30 a 13:29</c:v>
                </c:pt>
                <c:pt idx="7">
                  <c:v>13:00 a 14:00</c:v>
                </c:pt>
                <c:pt idx="8">
                  <c:v>13:30 a 14:30</c:v>
                </c:pt>
              </c:strCache>
            </c:strRef>
          </c:cat>
          <c:val>
            <c:numRef>
              <c:f>'B01 - PB720'!$U$2:$U$10</c:f>
              <c:numCache>
                <c:formatCode>General</c:formatCode>
                <c:ptCount val="9"/>
                <c:pt idx="0">
                  <c:v>270</c:v>
                </c:pt>
                <c:pt idx="1">
                  <c:v>360</c:v>
                </c:pt>
                <c:pt idx="2">
                  <c:v>450</c:v>
                </c:pt>
                <c:pt idx="3">
                  <c:v>450</c:v>
                </c:pt>
                <c:pt idx="4">
                  <c:v>450</c:v>
                </c:pt>
                <c:pt idx="5">
                  <c:v>360</c:v>
                </c:pt>
                <c:pt idx="6">
                  <c:v>270</c:v>
                </c:pt>
                <c:pt idx="7">
                  <c:v>270</c:v>
                </c:pt>
                <c:pt idx="8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06-4B21-AE3B-6BB6F6E4A2D1}"/>
            </c:ext>
          </c:extLst>
        </c:ser>
        <c:ser>
          <c:idx val="1"/>
          <c:order val="1"/>
          <c:tx>
            <c:strRef>
              <c:f>'B01 - PB720'!$V$1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'B01 - PB720'!$T$2:$T$10</c:f>
              <c:strCache>
                <c:ptCount val="9"/>
                <c:pt idx="0">
                  <c:v>9:30 a 10:29</c:v>
                </c:pt>
                <c:pt idx="1">
                  <c:v>10:00 a 10:59</c:v>
                </c:pt>
                <c:pt idx="2">
                  <c:v>10:30 a 11:29</c:v>
                </c:pt>
                <c:pt idx="3">
                  <c:v>11:00 a 11:59</c:v>
                </c:pt>
                <c:pt idx="4">
                  <c:v>11:30 a 12:29</c:v>
                </c:pt>
                <c:pt idx="5">
                  <c:v>12:00 a 12:59</c:v>
                </c:pt>
                <c:pt idx="6">
                  <c:v>12:30 a 13:29</c:v>
                </c:pt>
                <c:pt idx="7">
                  <c:v>13:00 a 14:00</c:v>
                </c:pt>
                <c:pt idx="8">
                  <c:v>13:30 a 14:30</c:v>
                </c:pt>
              </c:strCache>
            </c:strRef>
          </c:cat>
          <c:val>
            <c:numRef>
              <c:f>'B01 - PB720'!$V$2:$V$10</c:f>
              <c:numCache>
                <c:formatCode>General</c:formatCode>
                <c:ptCount val="9"/>
                <c:pt idx="0">
                  <c:v>84.6</c:v>
                </c:pt>
                <c:pt idx="1">
                  <c:v>75.599999999999994</c:v>
                </c:pt>
                <c:pt idx="2">
                  <c:v>75.599999999999994</c:v>
                </c:pt>
                <c:pt idx="3">
                  <c:v>86.6</c:v>
                </c:pt>
                <c:pt idx="4">
                  <c:v>86.8</c:v>
                </c:pt>
                <c:pt idx="5">
                  <c:v>76</c:v>
                </c:pt>
                <c:pt idx="6">
                  <c:v>75.8</c:v>
                </c:pt>
                <c:pt idx="7">
                  <c:v>66.599999999999994</c:v>
                </c:pt>
                <c:pt idx="8">
                  <c:v>28.8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06-4B21-AE3B-6BB6F6E4A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677503"/>
        <c:axId val="450824383"/>
      </c:lineChart>
      <c:lineChart>
        <c:grouping val="standard"/>
        <c:varyColors val="0"/>
        <c:ser>
          <c:idx val="2"/>
          <c:order val="2"/>
          <c:tx>
            <c:strRef>
              <c:f>'B01 - PB720'!$Y$1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'B01 - PB720'!$T$2:$T$10</c:f>
              <c:strCache>
                <c:ptCount val="9"/>
                <c:pt idx="0">
                  <c:v>9:30 a 10:29</c:v>
                </c:pt>
                <c:pt idx="1">
                  <c:v>10:00 a 10:59</c:v>
                </c:pt>
                <c:pt idx="2">
                  <c:v>10:30 a 11:29</c:v>
                </c:pt>
                <c:pt idx="3">
                  <c:v>11:00 a 11:59</c:v>
                </c:pt>
                <c:pt idx="4">
                  <c:v>11:30 a 12:29</c:v>
                </c:pt>
                <c:pt idx="5">
                  <c:v>12:00 a 12:59</c:v>
                </c:pt>
                <c:pt idx="6">
                  <c:v>12:30 a 13:29</c:v>
                </c:pt>
                <c:pt idx="7">
                  <c:v>13:00 a 14:00</c:v>
                </c:pt>
                <c:pt idx="8">
                  <c:v>13:30 a 14:30</c:v>
                </c:pt>
              </c:strCache>
            </c:strRef>
          </c:cat>
          <c:val>
            <c:numRef>
              <c:f>'B01 - PB720'!$Y$2:$Y$10</c:f>
              <c:numCache>
                <c:formatCode>0.0%</c:formatCode>
                <c:ptCount val="9"/>
                <c:pt idx="0">
                  <c:v>0.3133333333333333</c:v>
                </c:pt>
                <c:pt idx="1">
                  <c:v>0.21</c:v>
                </c:pt>
                <c:pt idx="2">
                  <c:v>0.16799999999999998</c:v>
                </c:pt>
                <c:pt idx="3">
                  <c:v>0.19244444444444442</c:v>
                </c:pt>
                <c:pt idx="4">
                  <c:v>0.19288888888888889</c:v>
                </c:pt>
                <c:pt idx="5">
                  <c:v>0.21111111111111111</c:v>
                </c:pt>
                <c:pt idx="6">
                  <c:v>0.28074074074074074</c:v>
                </c:pt>
                <c:pt idx="7">
                  <c:v>0.24666666666666665</c:v>
                </c:pt>
                <c:pt idx="8">
                  <c:v>0.32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6B-409C-8773-E241EC26F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4675839"/>
        <c:axId val="1124671999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valAx>
        <c:axId val="1124671999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24675839"/>
        <c:crosses val="max"/>
        <c:crossBetween val="between"/>
      </c:valAx>
      <c:catAx>
        <c:axId val="112467583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46719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722 Paradero </a:t>
            </a:r>
            <a:r>
              <a:rPr lang="es-CL" baseline="0"/>
              <a:t> PB720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B2-484B-BFC7-C9AA2517BF51}"/>
            </c:ext>
          </c:extLst>
        </c:ser>
        <c:ser>
          <c:idx val="1"/>
          <c:order val="1"/>
          <c:tx>
            <c:strRef>
              <c:f>'722 - PB720'!$O$1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B2-484B-BFC7-C9AA2517BF51}"/>
            </c:ext>
          </c:extLst>
        </c:ser>
        <c:ser>
          <c:idx val="2"/>
          <c:order val="2"/>
          <c:tx>
            <c:strRef>
              <c:f>'722 - PB720'!$P$1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PB720'!$P$2:$P$5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B2-484B-BFC7-C9AA2517B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722 - Paradero PB720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PB720'!$Q$1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PB720'!$Q$2:$Q$5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E0-4118-8787-F3934804EF47}"/>
            </c:ext>
          </c:extLst>
        </c:ser>
        <c:ser>
          <c:idx val="1"/>
          <c:order val="1"/>
          <c:tx>
            <c:strRef>
              <c:f>'722 - PB720'!$R$1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E0-4118-8787-F3934804EF47}"/>
            </c:ext>
          </c:extLst>
        </c:ser>
        <c:ser>
          <c:idx val="2"/>
          <c:order val="2"/>
          <c:tx>
            <c:strRef>
              <c:f>'722 - PB720'!$S$1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PB720'!$S$2:$S$5</c:f>
              <c:numCache>
                <c:formatCode>0.0%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E0-4118-8787-F3934804E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722- PB720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'722 - PB720'!$N$22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71-4768-94B0-79C947A257EA}"/>
            </c:ext>
          </c:extLst>
        </c:ser>
        <c:ser>
          <c:idx val="4"/>
          <c:order val="1"/>
          <c:tx>
            <c:strRef>
              <c:f>'722 - PB720'!$O$22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PB720'!$O$23:$O$26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71-4768-94B0-79C947A25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'722 - PB720'!$P$22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PB720'!$P$23:$P$26</c:f>
              <c:numCache>
                <c:formatCode>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71-4768-94B0-79C947A25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722 Paradero </a:t>
            </a:r>
            <a:r>
              <a:rPr lang="es-CL" baseline="0"/>
              <a:t> PB1186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53-429D-8BA9-75594B6B1E8D}"/>
            </c:ext>
          </c:extLst>
        </c:ser>
        <c:ser>
          <c:idx val="1"/>
          <c:order val="1"/>
          <c:tx>
            <c:strRef>
              <c:f>'722 - PB1186'!$O$1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53-429D-8BA9-75594B6B1E8D}"/>
            </c:ext>
          </c:extLst>
        </c:ser>
        <c:ser>
          <c:idx val="2"/>
          <c:order val="2"/>
          <c:tx>
            <c:strRef>
              <c:f>'722 - PB1186'!$P$1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PB1186'!$P$2:$P$5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53-429D-8BA9-75594B6B1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12700</xdr:colOff>
      <xdr:row>5</xdr:row>
      <xdr:rowOff>70756</xdr:rowOff>
    </xdr:from>
    <xdr:to>
      <xdr:col>19</xdr:col>
      <xdr:colOff>729343</xdr:colOff>
      <xdr:row>19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768804</xdr:colOff>
      <xdr:row>4</xdr:row>
      <xdr:rowOff>159657</xdr:rowOff>
    </xdr:from>
    <xdr:to>
      <xdr:col>28</xdr:col>
      <xdr:colOff>599167</xdr:colOff>
      <xdr:row>19</xdr:row>
      <xdr:rowOff>38100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16D795A-235D-1294-20F4-C5291EF1F534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736599</xdr:colOff>
      <xdr:row>27</xdr:row>
      <xdr:rowOff>57150</xdr:rowOff>
    </xdr:from>
    <xdr:to>
      <xdr:col>17</xdr:col>
      <xdr:colOff>711199</xdr:colOff>
      <xdr:row>42</xdr:row>
      <xdr:rowOff>111125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73EBECF-4E75-DEB9-26F6-4747A9D150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101600</xdr:colOff>
      <xdr:row>14</xdr:row>
      <xdr:rowOff>7256</xdr:rowOff>
    </xdr:from>
    <xdr:to>
      <xdr:col>18</xdr:col>
      <xdr:colOff>215900</xdr:colOff>
      <xdr:row>29</xdr:row>
      <xdr:rowOff>101600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FCF9EA9-E5F8-475A-86B4-C90CF5026C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16329</xdr:colOff>
      <xdr:row>14</xdr:row>
      <xdr:rowOff>7257</xdr:rowOff>
    </xdr:from>
    <xdr:to>
      <xdr:col>25</xdr:col>
      <xdr:colOff>25400</xdr:colOff>
      <xdr:row>29</xdr:row>
      <xdr:rowOff>101600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F58A40C-54FB-4312-9106-9C7CEADBF89F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5</xdr:row>
      <xdr:rowOff>70756</xdr:rowOff>
    </xdr:from>
    <xdr:to>
      <xdr:col>18</xdr:col>
      <xdr:colOff>729343</xdr:colOff>
      <xdr:row>19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DB18DF1-BEA3-4ECC-83A0-DFDF657B19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768804</xdr:colOff>
      <xdr:row>4</xdr:row>
      <xdr:rowOff>159657</xdr:rowOff>
    </xdr:from>
    <xdr:to>
      <xdr:col>27</xdr:col>
      <xdr:colOff>599167</xdr:colOff>
      <xdr:row>19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AC4630C-B3A3-428E-A93F-B30CB29BBAB7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736599</xdr:colOff>
      <xdr:row>27</xdr:row>
      <xdr:rowOff>57150</xdr:rowOff>
    </xdr:from>
    <xdr:to>
      <xdr:col>16</xdr:col>
      <xdr:colOff>711199</xdr:colOff>
      <xdr:row>42</xdr:row>
      <xdr:rowOff>111125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E9928AC-903A-4A67-86EF-C7013F2ACD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5</xdr:row>
      <xdr:rowOff>70756</xdr:rowOff>
    </xdr:from>
    <xdr:to>
      <xdr:col>18</xdr:col>
      <xdr:colOff>729343</xdr:colOff>
      <xdr:row>19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D301990-5031-4D49-BCEA-02ED79AFD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768804</xdr:colOff>
      <xdr:row>4</xdr:row>
      <xdr:rowOff>159657</xdr:rowOff>
    </xdr:from>
    <xdr:to>
      <xdr:col>27</xdr:col>
      <xdr:colOff>599167</xdr:colOff>
      <xdr:row>19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CD1DF62-8EDE-4117-8A72-200B5BF27291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736599</xdr:colOff>
      <xdr:row>27</xdr:row>
      <xdr:rowOff>57150</xdr:rowOff>
    </xdr:from>
    <xdr:to>
      <xdr:col>16</xdr:col>
      <xdr:colOff>711199</xdr:colOff>
      <xdr:row>42</xdr:row>
      <xdr:rowOff>111125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6910CEC-E3C4-4240-B56B-0954CEBA21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B27"/>
  <sheetViews>
    <sheetView zoomScale="75" zoomScaleNormal="75" workbookViewId="0">
      <selection activeCell="G5" sqref="G5"/>
    </sheetView>
  </sheetViews>
  <sheetFormatPr baseColWidth="10" defaultColWidth="11.453125" defaultRowHeight="14.5" x14ac:dyDescent="0.35"/>
  <cols>
    <col min="1" max="1" width="3.453125" bestFit="1" customWidth="1"/>
    <col min="2" max="2" width="20.1796875" customWidth="1"/>
    <col min="3" max="3" width="22.453125" bestFit="1" customWidth="1"/>
    <col min="4" max="4" width="13.1796875" bestFit="1" customWidth="1"/>
    <col min="5" max="5" width="11.453125" customWidth="1"/>
    <col min="6" max="6" width="11.7265625" customWidth="1"/>
    <col min="7" max="7" width="7.81640625" bestFit="1" customWidth="1"/>
    <col min="8" max="8" width="19" bestFit="1" customWidth="1"/>
    <col min="9" max="9" width="14.453125" bestFit="1" customWidth="1"/>
    <col min="10" max="12" width="15.54296875" customWidth="1"/>
    <col min="14" max="14" width="14" bestFit="1" customWidth="1"/>
    <col min="15" max="15" width="14" customWidth="1"/>
    <col min="16" max="16" width="14.453125" style="6" bestFit="1" customWidth="1"/>
    <col min="17" max="17" width="12" style="6" bestFit="1" customWidth="1"/>
    <col min="18" max="18" width="12" style="6" customWidth="1"/>
    <col min="19" max="19" width="11.453125" style="6"/>
    <col min="21" max="21" width="6.54296875" customWidth="1"/>
    <col min="22" max="22" width="12.7265625" bestFit="1" customWidth="1"/>
  </cols>
  <sheetData>
    <row r="1" spans="1:28" ht="15.5" x14ac:dyDescent="0.3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8" t="s">
        <v>8</v>
      </c>
      <c r="K1" s="8" t="s">
        <v>9</v>
      </c>
      <c r="L1" s="8" t="s">
        <v>10</v>
      </c>
      <c r="N1" s="11" t="s">
        <v>11</v>
      </c>
      <c r="O1" s="11" t="s">
        <v>12</v>
      </c>
      <c r="P1" s="11" t="s">
        <v>13</v>
      </c>
      <c r="Q1" s="11" t="s">
        <v>14</v>
      </c>
      <c r="R1" s="12">
        <v>1</v>
      </c>
      <c r="S1" s="11" t="s">
        <v>15</v>
      </c>
      <c r="T1" s="11" t="s">
        <v>16</v>
      </c>
      <c r="V1" s="11" t="s">
        <v>11</v>
      </c>
      <c r="W1" s="11" t="s">
        <v>12</v>
      </c>
      <c r="X1" s="11" t="s">
        <v>13</v>
      </c>
      <c r="Y1" s="11" t="s">
        <v>14</v>
      </c>
      <c r="Z1" s="12">
        <v>1</v>
      </c>
      <c r="AA1" s="11" t="s">
        <v>15</v>
      </c>
      <c r="AB1" s="11" t="s">
        <v>16</v>
      </c>
    </row>
    <row r="2" spans="1:28" x14ac:dyDescent="0.35">
      <c r="A2">
        <v>1</v>
      </c>
      <c r="B2" s="3" t="s">
        <v>17</v>
      </c>
      <c r="C2" s="3" t="s">
        <v>35</v>
      </c>
      <c r="D2" s="4">
        <v>45888</v>
      </c>
      <c r="E2" s="3">
        <v>102</v>
      </c>
      <c r="F2" s="3">
        <v>2</v>
      </c>
      <c r="G2" s="2">
        <v>0.27152777777777776</v>
      </c>
      <c r="H2" s="3" t="s">
        <v>36</v>
      </c>
      <c r="I2" s="3" t="s">
        <v>26</v>
      </c>
      <c r="J2" s="3">
        <f>VLOOKUP(F2,Hoja1!E:F,2,)</f>
        <v>90</v>
      </c>
      <c r="K2" s="3">
        <f>VLOOKUP(I2,Hoja1!A:C,3,)</f>
        <v>66</v>
      </c>
      <c r="L2" s="9">
        <f>K2/J2</f>
        <v>0.73333333333333328</v>
      </c>
      <c r="N2" s="3" t="s">
        <v>18</v>
      </c>
      <c r="O2" s="3" t="e">
        <f>SUM(#REF!)</f>
        <v>#REF!</v>
      </c>
      <c r="P2" s="3">
        <f>SUM(J2:J3)</f>
        <v>180</v>
      </c>
      <c r="Q2" s="3">
        <f>SUM(K2:K3)</f>
        <v>120</v>
      </c>
      <c r="R2" s="9">
        <v>1</v>
      </c>
      <c r="S2" s="10">
        <v>0.85</v>
      </c>
      <c r="T2" s="10">
        <f>Q2/P2</f>
        <v>0.66666666666666663</v>
      </c>
      <c r="V2" s="3" t="s">
        <v>19</v>
      </c>
      <c r="W2" s="3" t="e">
        <f t="shared" ref="W2:Y4" si="0">SUM(O2:O3)</f>
        <v>#REF!</v>
      </c>
      <c r="X2" s="3">
        <f>SUM(P2:P3)</f>
        <v>450</v>
      </c>
      <c r="Y2" s="3">
        <f t="shared" si="0"/>
        <v>279</v>
      </c>
      <c r="Z2" s="9">
        <v>1</v>
      </c>
      <c r="AA2" s="10">
        <v>0.85</v>
      </c>
      <c r="AB2" s="10">
        <f>(Y2/X2)</f>
        <v>0.62</v>
      </c>
    </row>
    <row r="3" spans="1:28" x14ac:dyDescent="0.35">
      <c r="A3">
        <v>2</v>
      </c>
      <c r="B3" s="3" t="s">
        <v>17</v>
      </c>
      <c r="C3" s="3" t="s">
        <v>35</v>
      </c>
      <c r="D3" s="4">
        <v>45888</v>
      </c>
      <c r="E3" s="3">
        <v>102</v>
      </c>
      <c r="F3" s="3">
        <v>2</v>
      </c>
      <c r="G3" s="2">
        <v>0.28680555555555554</v>
      </c>
      <c r="H3" s="3" t="s">
        <v>37</v>
      </c>
      <c r="I3" s="3">
        <v>3</v>
      </c>
      <c r="J3" s="3">
        <f>VLOOKUP(F3,Hoja1!E:F,2,)</f>
        <v>90</v>
      </c>
      <c r="K3" s="3">
        <f>VLOOKUP(I3,Hoja1!A:C,3,)</f>
        <v>54</v>
      </c>
      <c r="L3" s="9">
        <f t="shared" ref="L3:L9" si="1">K3/J3</f>
        <v>0.6</v>
      </c>
      <c r="N3" s="3" t="s">
        <v>20</v>
      </c>
      <c r="O3" s="3" t="e">
        <f>SUM(#REF!)</f>
        <v>#REF!</v>
      </c>
      <c r="P3" s="3">
        <f>SUM(J4:J6)</f>
        <v>270</v>
      </c>
      <c r="Q3" s="3">
        <f>SUM(K4:K6)</f>
        <v>159</v>
      </c>
      <c r="R3" s="9">
        <v>1</v>
      </c>
      <c r="S3" s="10">
        <v>0.85</v>
      </c>
      <c r="T3" s="10">
        <f>Q3/P3</f>
        <v>0.58888888888888891</v>
      </c>
      <c r="V3" s="3" t="s">
        <v>21</v>
      </c>
      <c r="W3" s="3" t="e">
        <f>SUM(O3:O4)</f>
        <v>#REF!</v>
      </c>
      <c r="X3" s="3">
        <f t="shared" si="0"/>
        <v>360</v>
      </c>
      <c r="Y3" s="3">
        <f>SUM(Q3:Q4)</f>
        <v>213</v>
      </c>
      <c r="Z3" s="9">
        <v>1</v>
      </c>
      <c r="AA3" s="10">
        <v>0.85</v>
      </c>
      <c r="AB3" s="14">
        <f>(Y3/X3)</f>
        <v>0.59166666666666667</v>
      </c>
    </row>
    <row r="4" spans="1:28" x14ac:dyDescent="0.35">
      <c r="A4">
        <v>3</v>
      </c>
      <c r="B4" s="3" t="s">
        <v>17</v>
      </c>
      <c r="C4" s="3" t="s">
        <v>35</v>
      </c>
      <c r="D4" s="4">
        <v>45888</v>
      </c>
      <c r="E4" s="3">
        <v>102</v>
      </c>
      <c r="F4" s="3">
        <v>2</v>
      </c>
      <c r="G4" s="2">
        <v>0.29583333333333334</v>
      </c>
      <c r="H4" s="3" t="s">
        <v>38</v>
      </c>
      <c r="I4" s="3">
        <v>2</v>
      </c>
      <c r="J4" s="3">
        <f>VLOOKUP(F4,Hoja1!E:F,2,)</f>
        <v>90</v>
      </c>
      <c r="K4" s="3">
        <f>VLOOKUP(I4,Hoja1!A:C,3,)</f>
        <v>27</v>
      </c>
      <c r="L4" s="9">
        <f t="shared" si="1"/>
        <v>0.3</v>
      </c>
      <c r="N4" s="3" t="s">
        <v>23</v>
      </c>
      <c r="O4" s="3" t="e">
        <f>SUM(#REF!)</f>
        <v>#REF!</v>
      </c>
      <c r="P4" s="3">
        <f>SUM(J7)</f>
        <v>90</v>
      </c>
      <c r="Q4" s="3">
        <f>SUM(K7)</f>
        <v>54</v>
      </c>
      <c r="R4" s="9">
        <v>1</v>
      </c>
      <c r="S4" s="10">
        <v>0.85</v>
      </c>
      <c r="T4" s="10">
        <f>Q4/P4</f>
        <v>0.6</v>
      </c>
      <c r="V4" s="3" t="s">
        <v>24</v>
      </c>
      <c r="W4" s="3" t="e">
        <f>SUM(O4:O5)</f>
        <v>#REF!</v>
      </c>
      <c r="X4" s="3">
        <f t="shared" si="0"/>
        <v>270</v>
      </c>
      <c r="Y4" s="3">
        <f t="shared" si="0"/>
        <v>127.8</v>
      </c>
      <c r="Z4" s="9">
        <v>1</v>
      </c>
      <c r="AA4" s="10">
        <v>0.85</v>
      </c>
      <c r="AB4" s="10">
        <f>(Y4/X4)</f>
        <v>0.47333333333333333</v>
      </c>
    </row>
    <row r="5" spans="1:28" x14ac:dyDescent="0.35">
      <c r="A5">
        <v>4</v>
      </c>
      <c r="B5" s="3" t="s">
        <v>17</v>
      </c>
      <c r="C5" s="3" t="s">
        <v>35</v>
      </c>
      <c r="D5" s="4">
        <v>45888</v>
      </c>
      <c r="E5" s="3">
        <v>102</v>
      </c>
      <c r="F5" s="3">
        <v>2</v>
      </c>
      <c r="G5" s="2">
        <v>0.30833333333333335</v>
      </c>
      <c r="H5" s="3" t="s">
        <v>39</v>
      </c>
      <c r="I5" s="3" t="s">
        <v>26</v>
      </c>
      <c r="J5" s="3">
        <f>VLOOKUP(F5,Hoja1!E:F,2,)</f>
        <v>90</v>
      </c>
      <c r="K5" s="3">
        <f>VLOOKUP(I5,Hoja1!A:C,3,)</f>
        <v>66</v>
      </c>
      <c r="L5" s="9">
        <f t="shared" si="1"/>
        <v>0.73333333333333328</v>
      </c>
      <c r="N5" s="3" t="s">
        <v>25</v>
      </c>
      <c r="O5" s="3" t="e">
        <f>SUM(#REF!)</f>
        <v>#REF!</v>
      </c>
      <c r="P5" s="3">
        <f>SUM(J8:J9)</f>
        <v>180</v>
      </c>
      <c r="Q5" s="3">
        <f>SUM(K8:K9)</f>
        <v>73.8</v>
      </c>
      <c r="R5" s="9">
        <v>1</v>
      </c>
      <c r="S5" s="10">
        <v>0.85</v>
      </c>
      <c r="T5" s="10">
        <f>Q5/P5</f>
        <v>0.41</v>
      </c>
    </row>
    <row r="6" spans="1:28" x14ac:dyDescent="0.35">
      <c r="A6">
        <v>5</v>
      </c>
      <c r="B6" s="3" t="s">
        <v>17</v>
      </c>
      <c r="C6" s="3" t="s">
        <v>35</v>
      </c>
      <c r="D6" s="4">
        <v>45888</v>
      </c>
      <c r="E6" s="3">
        <v>102</v>
      </c>
      <c r="F6" s="3">
        <v>2</v>
      </c>
      <c r="G6" s="2">
        <v>0.31180555555555556</v>
      </c>
      <c r="H6" s="3" t="s">
        <v>40</v>
      </c>
      <c r="I6" s="3" t="s">
        <v>27</v>
      </c>
      <c r="J6" s="3">
        <f>VLOOKUP(F6,Hoja1!E:F,2,)</f>
        <v>90</v>
      </c>
      <c r="K6" s="3">
        <f>VLOOKUP(I6,Hoja1!A:C,3,)</f>
        <v>66</v>
      </c>
      <c r="L6" s="9">
        <f t="shared" si="1"/>
        <v>0.73333333333333328</v>
      </c>
    </row>
    <row r="7" spans="1:28" x14ac:dyDescent="0.35">
      <c r="A7">
        <v>6</v>
      </c>
      <c r="B7" s="3" t="s">
        <v>17</v>
      </c>
      <c r="C7" s="3" t="s">
        <v>35</v>
      </c>
      <c r="D7" s="4">
        <v>45888</v>
      </c>
      <c r="E7" s="3">
        <v>102</v>
      </c>
      <c r="F7" s="3">
        <v>2</v>
      </c>
      <c r="G7" s="2">
        <v>0.32569444444444445</v>
      </c>
      <c r="H7" s="3" t="s">
        <v>41</v>
      </c>
      <c r="I7" s="3">
        <v>3</v>
      </c>
      <c r="J7" s="3">
        <f>VLOOKUP(F7,Hoja1!E:F,2,)</f>
        <v>90</v>
      </c>
      <c r="K7" s="3">
        <f>VLOOKUP(I7,Hoja1!A:C,3,)</f>
        <v>54</v>
      </c>
      <c r="L7" s="9">
        <f t="shared" si="1"/>
        <v>0.6</v>
      </c>
    </row>
    <row r="8" spans="1:28" x14ac:dyDescent="0.35">
      <c r="A8">
        <v>7</v>
      </c>
      <c r="B8" s="3" t="s">
        <v>17</v>
      </c>
      <c r="C8" s="3" t="s">
        <v>35</v>
      </c>
      <c r="D8" s="4">
        <v>45888</v>
      </c>
      <c r="E8" s="3">
        <v>102</v>
      </c>
      <c r="F8" s="3">
        <v>2</v>
      </c>
      <c r="G8" s="2">
        <v>0.33888888888888891</v>
      </c>
      <c r="H8" s="3" t="s">
        <v>42</v>
      </c>
      <c r="I8" s="3">
        <v>3</v>
      </c>
      <c r="J8" s="3">
        <f>VLOOKUP(F8,Hoja1!E:F,2,)</f>
        <v>90</v>
      </c>
      <c r="K8" s="3">
        <f>VLOOKUP(I8,Hoja1!A:C,3,)</f>
        <v>54</v>
      </c>
      <c r="L8" s="9">
        <f t="shared" si="1"/>
        <v>0.6</v>
      </c>
    </row>
    <row r="9" spans="1:28" x14ac:dyDescent="0.35">
      <c r="A9">
        <v>8</v>
      </c>
      <c r="B9" s="3" t="s">
        <v>17</v>
      </c>
      <c r="C9" s="3" t="s">
        <v>35</v>
      </c>
      <c r="D9" s="4">
        <v>45888</v>
      </c>
      <c r="E9" s="3">
        <v>102</v>
      </c>
      <c r="F9" s="3">
        <v>2</v>
      </c>
      <c r="G9" s="2">
        <v>0.34930555555555554</v>
      </c>
      <c r="H9" s="16" t="s">
        <v>43</v>
      </c>
      <c r="I9" s="3" t="s">
        <v>34</v>
      </c>
      <c r="J9" s="3">
        <f>VLOOKUP(F9,Hoja1!E:F,2,)</f>
        <v>90</v>
      </c>
      <c r="K9" s="3">
        <f>VLOOKUP(I9,Hoja1!A:C,3,)</f>
        <v>19.8</v>
      </c>
      <c r="L9" s="9">
        <f t="shared" si="1"/>
        <v>0.22</v>
      </c>
    </row>
    <row r="19" spans="14:19" ht="20.149999999999999" customHeight="1" x14ac:dyDescent="0.35"/>
    <row r="20" spans="14:19" ht="20.149999999999999" customHeight="1" x14ac:dyDescent="0.35"/>
    <row r="21" spans="14:19" ht="20.149999999999999" customHeight="1" x14ac:dyDescent="0.35"/>
    <row r="22" spans="14:19" x14ac:dyDescent="0.35">
      <c r="N22" s="15" t="str">
        <f>N1</f>
        <v>Hora Movil</v>
      </c>
      <c r="O22" s="15" t="str">
        <f t="shared" ref="O22:P26" si="2">P1</f>
        <v>Cap. Ofrecida</v>
      </c>
      <c r="P22" s="15" t="str">
        <f t="shared" si="2"/>
        <v>Ocupación</v>
      </c>
      <c r="Q22" s="15" t="str">
        <f>T1</f>
        <v>%Carga</v>
      </c>
      <c r="R22"/>
      <c r="S22"/>
    </row>
    <row r="23" spans="14:19" x14ac:dyDescent="0.35">
      <c r="N23" s="3" t="str">
        <f>N2</f>
        <v>06:30 a 06:59</v>
      </c>
      <c r="O23" s="3">
        <f t="shared" si="2"/>
        <v>180</v>
      </c>
      <c r="P23" s="3">
        <f t="shared" si="2"/>
        <v>120</v>
      </c>
      <c r="Q23" s="9">
        <f>T2</f>
        <v>0.66666666666666663</v>
      </c>
      <c r="R23"/>
      <c r="S23"/>
    </row>
    <row r="24" spans="14:19" x14ac:dyDescent="0.35">
      <c r="N24" s="3" t="str">
        <f>N3</f>
        <v>07:00 a 07:29</v>
      </c>
      <c r="O24" s="3">
        <f t="shared" si="2"/>
        <v>270</v>
      </c>
      <c r="P24" s="3">
        <f t="shared" si="2"/>
        <v>159</v>
      </c>
      <c r="Q24" s="9">
        <f>T3</f>
        <v>0.58888888888888891</v>
      </c>
      <c r="R24"/>
      <c r="S24"/>
    </row>
    <row r="25" spans="14:19" x14ac:dyDescent="0.35">
      <c r="N25" s="3" t="str">
        <f t="shared" ref="N25" si="3">N4</f>
        <v>07:30 a 07:59</v>
      </c>
      <c r="O25" s="3">
        <f t="shared" si="2"/>
        <v>90</v>
      </c>
      <c r="P25" s="3">
        <f t="shared" si="2"/>
        <v>54</v>
      </c>
      <c r="Q25" s="9">
        <f>T4</f>
        <v>0.6</v>
      </c>
      <c r="R25"/>
      <c r="S25"/>
    </row>
    <row r="26" spans="14:19" x14ac:dyDescent="0.35">
      <c r="N26" s="3" t="str">
        <f t="shared" ref="N26" si="4">N5</f>
        <v>08:00 a 08:29</v>
      </c>
      <c r="O26" s="3">
        <f t="shared" si="2"/>
        <v>180</v>
      </c>
      <c r="P26" s="3">
        <f t="shared" si="2"/>
        <v>73.8</v>
      </c>
      <c r="Q26" s="9">
        <f>T5</f>
        <v>0.41</v>
      </c>
      <c r="R26"/>
      <c r="S26"/>
    </row>
    <row r="27" spans="14:19" x14ac:dyDescent="0.35">
      <c r="P27"/>
      <c r="Q27"/>
      <c r="R27"/>
      <c r="S27"/>
    </row>
  </sheetData>
  <phoneticPr fontId="5" type="noConversion"/>
  <conditionalFormatting sqref="L2:L9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F6A61-7AFD-482F-8707-88CA8DC74442}">
  <sheetPr>
    <pageSetUpPr fitToPage="1"/>
  </sheetPr>
  <dimension ref="A1:Y37"/>
  <sheetViews>
    <sheetView tabSelected="1" zoomScale="75" zoomScaleNormal="75" workbookViewId="0">
      <selection activeCell="K20" sqref="K20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.453125" style="6" bestFit="1" customWidth="1"/>
    <col min="15" max="15" width="12" style="6" bestFit="1" customWidth="1"/>
    <col min="16" max="16" width="12" style="6" customWidth="1"/>
    <col min="17" max="17" width="11.453125" style="6"/>
    <col min="19" max="19" width="6.54296875" customWidth="1"/>
    <col min="20" max="20" width="13.453125" bestFit="1" customWidth="1"/>
    <col min="27" max="27" width="13.453125" customWidth="1"/>
    <col min="28" max="28" width="13.26953125" bestFit="1" customWidth="1"/>
  </cols>
  <sheetData>
    <row r="1" spans="1:25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13</v>
      </c>
      <c r="O1" s="11" t="s">
        <v>14</v>
      </c>
      <c r="P1" s="12">
        <v>1</v>
      </c>
      <c r="Q1" s="11" t="s">
        <v>15</v>
      </c>
      <c r="R1" s="11" t="s">
        <v>16</v>
      </c>
      <c r="T1" s="11" t="s">
        <v>11</v>
      </c>
      <c r="U1" s="11" t="s">
        <v>13</v>
      </c>
      <c r="V1" s="11" t="s">
        <v>14</v>
      </c>
      <c r="W1" s="12">
        <v>1</v>
      </c>
      <c r="X1" s="11" t="s">
        <v>15</v>
      </c>
      <c r="Y1" s="11" t="s">
        <v>16</v>
      </c>
    </row>
    <row r="2" spans="1:25" x14ac:dyDescent="0.35">
      <c r="A2" s="7">
        <v>1</v>
      </c>
      <c r="B2" s="3" t="s">
        <v>57</v>
      </c>
      <c r="C2" s="4">
        <v>45951</v>
      </c>
      <c r="D2" s="3" t="s">
        <v>92</v>
      </c>
      <c r="E2" s="3">
        <v>2</v>
      </c>
      <c r="F2" s="16">
        <v>0.41319444444444442</v>
      </c>
      <c r="G2" s="3" t="s">
        <v>82</v>
      </c>
      <c r="H2" s="3" t="s">
        <v>33</v>
      </c>
      <c r="I2" s="20">
        <f>VLOOKUP(E2,Hoja1!E:F,2,)</f>
        <v>90</v>
      </c>
      <c r="J2" s="24">
        <f>VLOOKUP(H2,Hoja1!A:C,3,)</f>
        <v>9</v>
      </c>
      <c r="K2" s="9">
        <f>J2/I2</f>
        <v>0.1</v>
      </c>
      <c r="M2" s="3" t="s">
        <v>63</v>
      </c>
      <c r="N2" s="3">
        <f>SUM(I2)</f>
        <v>90</v>
      </c>
      <c r="O2" s="3">
        <f>SUM(J2:J5)</f>
        <v>46.8</v>
      </c>
      <c r="P2" s="9">
        <v>1</v>
      </c>
      <c r="Q2" s="10">
        <v>0.85</v>
      </c>
      <c r="R2" s="10">
        <f>O2/N2</f>
        <v>0.52</v>
      </c>
      <c r="T2" s="3" t="s">
        <v>72</v>
      </c>
      <c r="U2" s="3">
        <f t="shared" ref="U2:V5" si="0">SUM(N2:N3)</f>
        <v>270</v>
      </c>
      <c r="V2" s="3">
        <f t="shared" si="0"/>
        <v>84.6</v>
      </c>
      <c r="W2" s="9">
        <v>1</v>
      </c>
      <c r="X2" s="10">
        <v>0.85</v>
      </c>
      <c r="Y2" s="23">
        <f>(V2/U2)</f>
        <v>0.3133333333333333</v>
      </c>
    </row>
    <row r="3" spans="1:25" x14ac:dyDescent="0.35">
      <c r="A3" s="7">
        <v>2</v>
      </c>
      <c r="B3" s="3" t="s">
        <v>57</v>
      </c>
      <c r="C3" s="4">
        <v>45951</v>
      </c>
      <c r="D3" s="3" t="s">
        <v>92</v>
      </c>
      <c r="E3" s="3">
        <v>2</v>
      </c>
      <c r="F3" s="16">
        <v>0.4284722222222222</v>
      </c>
      <c r="G3" s="3" t="s">
        <v>83</v>
      </c>
      <c r="H3" s="3" t="s">
        <v>34</v>
      </c>
      <c r="I3" s="20">
        <f>VLOOKUP(E3,Hoja1!E:F,2,)</f>
        <v>90</v>
      </c>
      <c r="J3" s="24">
        <f>VLOOKUP(H3,Hoja1!A:C,3,)</f>
        <v>19.8</v>
      </c>
      <c r="K3" s="9">
        <f t="shared" ref="K3:K14" si="1">J3/I3</f>
        <v>0.22</v>
      </c>
      <c r="M3" s="3" t="s">
        <v>64</v>
      </c>
      <c r="N3" s="3">
        <f>SUM(I3:I4)</f>
        <v>180</v>
      </c>
      <c r="O3" s="3">
        <f>SUM(J6:J8)</f>
        <v>37.799999999999997</v>
      </c>
      <c r="P3" s="9">
        <v>1</v>
      </c>
      <c r="Q3" s="10">
        <v>0.85</v>
      </c>
      <c r="R3" s="10">
        <f>O3/N3</f>
        <v>0.21</v>
      </c>
      <c r="T3" s="3" t="s">
        <v>73</v>
      </c>
      <c r="U3" s="3">
        <f t="shared" si="0"/>
        <v>360</v>
      </c>
      <c r="V3" s="3">
        <f t="shared" si="0"/>
        <v>75.599999999999994</v>
      </c>
      <c r="W3" s="9">
        <v>1</v>
      </c>
      <c r="X3" s="10">
        <v>0.85</v>
      </c>
      <c r="Y3" s="23">
        <f>(V3/U3)</f>
        <v>0.21</v>
      </c>
    </row>
    <row r="4" spans="1:25" x14ac:dyDescent="0.35">
      <c r="A4" s="7">
        <v>3</v>
      </c>
      <c r="B4" s="3" t="s">
        <v>57</v>
      </c>
      <c r="C4" s="4">
        <v>45951</v>
      </c>
      <c r="D4" s="3" t="s">
        <v>92</v>
      </c>
      <c r="E4" s="3">
        <v>2</v>
      </c>
      <c r="F4" s="16">
        <v>0.43472222222222223</v>
      </c>
      <c r="G4" s="3" t="s">
        <v>84</v>
      </c>
      <c r="H4" s="3" t="s">
        <v>33</v>
      </c>
      <c r="I4" s="20">
        <f>VLOOKUP(E4,Hoja1!E:F,2,)</f>
        <v>90</v>
      </c>
      <c r="J4" s="24">
        <f>VLOOKUP(H4,Hoja1!A:C,3,)</f>
        <v>9</v>
      </c>
      <c r="K4" s="9">
        <f t="shared" si="1"/>
        <v>0.1</v>
      </c>
      <c r="M4" s="3" t="s">
        <v>65</v>
      </c>
      <c r="N4" s="3">
        <f>SUM(I5:I6)</f>
        <v>180</v>
      </c>
      <c r="O4" s="3">
        <f>SUM(J9:J11)</f>
        <v>37.799999999999997</v>
      </c>
      <c r="P4" s="9">
        <v>1</v>
      </c>
      <c r="Q4" s="10">
        <v>0.85</v>
      </c>
      <c r="R4" s="10">
        <f>O4/N4</f>
        <v>0.21</v>
      </c>
      <c r="T4" s="3" t="s">
        <v>74</v>
      </c>
      <c r="U4" s="3">
        <f t="shared" si="0"/>
        <v>450</v>
      </c>
      <c r="V4" s="3">
        <f t="shared" si="0"/>
        <v>75.599999999999994</v>
      </c>
      <c r="W4" s="9">
        <v>1</v>
      </c>
      <c r="X4" s="10">
        <v>0.85</v>
      </c>
      <c r="Y4" s="23">
        <f>(V4/U4)</f>
        <v>0.16799999999999998</v>
      </c>
    </row>
    <row r="5" spans="1:25" x14ac:dyDescent="0.35">
      <c r="A5" s="7">
        <v>4</v>
      </c>
      <c r="B5" s="3" t="s">
        <v>57</v>
      </c>
      <c r="C5" s="4">
        <v>45951</v>
      </c>
      <c r="D5" s="3" t="s">
        <v>92</v>
      </c>
      <c r="E5" s="3">
        <v>2</v>
      </c>
      <c r="F5" s="16">
        <v>0.44166666666666665</v>
      </c>
      <c r="G5" s="3" t="s">
        <v>61</v>
      </c>
      <c r="H5" s="3" t="s">
        <v>33</v>
      </c>
      <c r="I5" s="20">
        <f>VLOOKUP(E5,Hoja1!E:F,2,)</f>
        <v>90</v>
      </c>
      <c r="J5" s="24">
        <f>VLOOKUP(H5,Hoja1!A:C,3,)</f>
        <v>9</v>
      </c>
      <c r="K5" s="9">
        <f t="shared" si="1"/>
        <v>0.1</v>
      </c>
      <c r="M5" s="3" t="s">
        <v>66</v>
      </c>
      <c r="N5" s="3">
        <f>SUM(I7:I9)</f>
        <v>270</v>
      </c>
      <c r="O5" s="3">
        <f>SUM(J12:J14)</f>
        <v>37.799999999999997</v>
      </c>
      <c r="P5" s="9">
        <v>1</v>
      </c>
      <c r="Q5" s="10">
        <v>0.85</v>
      </c>
      <c r="R5" s="10">
        <f>O5/N5</f>
        <v>0.13999999999999999</v>
      </c>
      <c r="T5" s="3" t="s">
        <v>75</v>
      </c>
      <c r="U5" s="3">
        <f t="shared" si="0"/>
        <v>450</v>
      </c>
      <c r="V5" s="3">
        <f t="shared" si="0"/>
        <v>86.6</v>
      </c>
      <c r="W5" s="9">
        <v>1</v>
      </c>
      <c r="X5" s="10">
        <v>0.85</v>
      </c>
      <c r="Y5" s="23">
        <f t="shared" ref="Y5:Y10" si="2">(V5/U5)</f>
        <v>0.19244444444444442</v>
      </c>
    </row>
    <row r="6" spans="1:25" x14ac:dyDescent="0.35">
      <c r="A6" s="7">
        <v>5</v>
      </c>
      <c r="B6" s="3" t="s">
        <v>57</v>
      </c>
      <c r="C6" s="4">
        <v>45951</v>
      </c>
      <c r="D6" s="3" t="s">
        <v>92</v>
      </c>
      <c r="E6" s="3">
        <v>2</v>
      </c>
      <c r="F6" s="16">
        <v>0.45069444444444445</v>
      </c>
      <c r="G6" s="3" t="s">
        <v>62</v>
      </c>
      <c r="H6" s="3" t="s">
        <v>33</v>
      </c>
      <c r="I6" s="21">
        <f>VLOOKUP(E6,Hoja1!E:F,2,)</f>
        <v>90</v>
      </c>
      <c r="J6" s="24">
        <f>VLOOKUP(H6,Hoja1!A:C,3,)</f>
        <v>9</v>
      </c>
      <c r="K6" s="9">
        <f t="shared" si="1"/>
        <v>0.1</v>
      </c>
      <c r="M6" s="22" t="s">
        <v>67</v>
      </c>
      <c r="N6" s="3">
        <f>SUM(I10:I11)</f>
        <v>180</v>
      </c>
      <c r="O6" s="3">
        <f>SUM(J13:J15)</f>
        <v>48.8</v>
      </c>
      <c r="P6" s="9">
        <v>1</v>
      </c>
      <c r="Q6" s="10">
        <v>0.85</v>
      </c>
      <c r="R6" s="10">
        <f t="shared" ref="R6:R10" si="3">O6/N6</f>
        <v>0.27111111111111108</v>
      </c>
      <c r="T6" s="3" t="s">
        <v>76</v>
      </c>
      <c r="U6" s="3">
        <f>SUM(N6:N7)</f>
        <v>450</v>
      </c>
      <c r="V6" s="3">
        <f t="shared" ref="V6:V10" si="4">SUM(O6:O7)</f>
        <v>86.8</v>
      </c>
      <c r="W6" s="9">
        <v>1</v>
      </c>
      <c r="X6" s="10">
        <v>0.85</v>
      </c>
      <c r="Y6" s="23">
        <f t="shared" si="2"/>
        <v>0.19288888888888889</v>
      </c>
    </row>
    <row r="7" spans="1:25" x14ac:dyDescent="0.35">
      <c r="A7" s="7">
        <v>6</v>
      </c>
      <c r="B7" s="3" t="s">
        <v>57</v>
      </c>
      <c r="C7" s="4">
        <v>45951</v>
      </c>
      <c r="D7" s="3" t="s">
        <v>92</v>
      </c>
      <c r="E7" s="3">
        <v>2</v>
      </c>
      <c r="F7" s="16">
        <v>0.45833333333333331</v>
      </c>
      <c r="G7" s="3" t="s">
        <v>85</v>
      </c>
      <c r="H7" s="3" t="s">
        <v>33</v>
      </c>
      <c r="I7" s="21">
        <f>VLOOKUP(E7,Hoja1!E:F,2,)</f>
        <v>90</v>
      </c>
      <c r="J7" s="24">
        <f>VLOOKUP(H7,Hoja1!A:C,3,)</f>
        <v>9</v>
      </c>
      <c r="K7" s="9">
        <f t="shared" si="1"/>
        <v>0.1</v>
      </c>
      <c r="M7" s="22" t="s">
        <v>68</v>
      </c>
      <c r="N7" s="3">
        <f>SUM(I12:I14)</f>
        <v>270</v>
      </c>
      <c r="O7" s="3">
        <f t="shared" ref="O7" si="5">SUM(J14:J16)</f>
        <v>38</v>
      </c>
      <c r="P7" s="9">
        <v>1</v>
      </c>
      <c r="Q7" s="10">
        <v>0.85</v>
      </c>
      <c r="R7" s="10">
        <f t="shared" si="3"/>
        <v>0.14074074074074075</v>
      </c>
      <c r="T7" s="3" t="s">
        <v>77</v>
      </c>
      <c r="U7" s="3">
        <f>SUM(N7:N8)</f>
        <v>360</v>
      </c>
      <c r="V7" s="3">
        <f t="shared" si="4"/>
        <v>76</v>
      </c>
      <c r="W7" s="9">
        <v>1</v>
      </c>
      <c r="X7" s="10">
        <v>0.85</v>
      </c>
      <c r="Y7" s="23">
        <f t="shared" si="2"/>
        <v>0.21111111111111111</v>
      </c>
    </row>
    <row r="8" spans="1:25" x14ac:dyDescent="0.35">
      <c r="A8" s="7">
        <v>7</v>
      </c>
      <c r="B8" s="3" t="s">
        <v>57</v>
      </c>
      <c r="C8" s="4">
        <v>45951</v>
      </c>
      <c r="D8" s="3" t="s">
        <v>92</v>
      </c>
      <c r="E8" s="3">
        <v>2</v>
      </c>
      <c r="F8" s="16">
        <v>0.47152777777777777</v>
      </c>
      <c r="G8" s="3" t="s">
        <v>86</v>
      </c>
      <c r="H8" s="3" t="s">
        <v>34</v>
      </c>
      <c r="I8" s="21">
        <f>VLOOKUP(E8,Hoja1!E:F,2,)</f>
        <v>90</v>
      </c>
      <c r="J8" s="24">
        <f>VLOOKUP(H8,Hoja1!A:C,3,)</f>
        <v>19.8</v>
      </c>
      <c r="K8" s="9">
        <f t="shared" si="1"/>
        <v>0.22</v>
      </c>
      <c r="M8" s="22" t="s">
        <v>69</v>
      </c>
      <c r="N8" s="3">
        <f>SUM(I15)</f>
        <v>90</v>
      </c>
      <c r="O8" s="3">
        <f t="shared" ref="O8" si="6">SUM(J15:J17)</f>
        <v>38</v>
      </c>
      <c r="P8" s="9">
        <v>1</v>
      </c>
      <c r="Q8" s="10">
        <v>0.85</v>
      </c>
      <c r="R8" s="10">
        <f t="shared" si="3"/>
        <v>0.42222222222222222</v>
      </c>
      <c r="T8" s="3" t="s">
        <v>78</v>
      </c>
      <c r="U8" s="3">
        <f>SUM(N8:N9)</f>
        <v>270</v>
      </c>
      <c r="V8" s="3">
        <f t="shared" si="4"/>
        <v>75.8</v>
      </c>
      <c r="W8" s="9">
        <v>1</v>
      </c>
      <c r="X8" s="10">
        <v>0.85</v>
      </c>
      <c r="Y8" s="23">
        <f t="shared" si="2"/>
        <v>0.28074074074074074</v>
      </c>
    </row>
    <row r="9" spans="1:25" x14ac:dyDescent="0.35">
      <c r="A9" s="7">
        <v>8</v>
      </c>
      <c r="B9" s="3" t="s">
        <v>57</v>
      </c>
      <c r="C9" s="4">
        <v>45951</v>
      </c>
      <c r="D9" s="3" t="s">
        <v>92</v>
      </c>
      <c r="E9" s="3">
        <v>2</v>
      </c>
      <c r="F9" s="16">
        <v>0.47638888888888886</v>
      </c>
      <c r="G9" s="3" t="s">
        <v>82</v>
      </c>
      <c r="H9" s="3" t="s">
        <v>33</v>
      </c>
      <c r="I9" s="20">
        <f>VLOOKUP(E9,Hoja1!E:F,2,)</f>
        <v>90</v>
      </c>
      <c r="J9" s="24">
        <f>VLOOKUP(H9,Hoja1!A:C,3,)</f>
        <v>9</v>
      </c>
      <c r="K9" s="9">
        <f t="shared" si="1"/>
        <v>0.1</v>
      </c>
      <c r="M9" s="22" t="s">
        <v>70</v>
      </c>
      <c r="N9" s="3">
        <f>SUM(I16:I17)</f>
        <v>180</v>
      </c>
      <c r="O9" s="3">
        <f t="shared" ref="O9" si="7">SUM(J16:J18)</f>
        <v>37.799999999999997</v>
      </c>
      <c r="P9" s="9">
        <v>1</v>
      </c>
      <c r="Q9" s="10">
        <v>0.85</v>
      </c>
      <c r="R9" s="10">
        <f t="shared" si="3"/>
        <v>0.21</v>
      </c>
      <c r="T9" s="3" t="s">
        <v>79</v>
      </c>
      <c r="U9" s="3">
        <f>SUM(N9:N10)</f>
        <v>270</v>
      </c>
      <c r="V9" s="3">
        <f t="shared" si="4"/>
        <v>66.599999999999994</v>
      </c>
      <c r="W9" s="9">
        <v>1</v>
      </c>
      <c r="X9" s="10">
        <v>0.85</v>
      </c>
      <c r="Y9" s="23">
        <f t="shared" si="2"/>
        <v>0.24666666666666665</v>
      </c>
    </row>
    <row r="10" spans="1:25" x14ac:dyDescent="0.35">
      <c r="A10" s="7"/>
      <c r="B10" s="3" t="s">
        <v>57</v>
      </c>
      <c r="C10" s="4">
        <v>45951</v>
      </c>
      <c r="D10" s="7" t="s">
        <v>92</v>
      </c>
      <c r="E10" s="3">
        <v>2</v>
      </c>
      <c r="F10" s="16">
        <v>0.48125000000000001</v>
      </c>
      <c r="G10" s="3" t="s">
        <v>83</v>
      </c>
      <c r="H10" s="3" t="s">
        <v>34</v>
      </c>
      <c r="I10" s="20">
        <f>VLOOKUP(E10,Hoja1!E:F,2,)</f>
        <v>90</v>
      </c>
      <c r="J10" s="24">
        <f>VLOOKUP(H10,Hoja1!A:C,3,)</f>
        <v>19.8</v>
      </c>
      <c r="K10" s="9">
        <f>J10/I10</f>
        <v>0.22</v>
      </c>
      <c r="M10" s="22" t="s">
        <v>71</v>
      </c>
      <c r="N10" s="3">
        <f>SUM(I18)</f>
        <v>90</v>
      </c>
      <c r="O10" s="3">
        <f t="shared" ref="O10" si="8">SUM(J17:J19)</f>
        <v>28.8</v>
      </c>
      <c r="P10" s="9">
        <v>1</v>
      </c>
      <c r="Q10" s="10">
        <v>0.85</v>
      </c>
      <c r="R10" s="10">
        <f t="shared" si="3"/>
        <v>0.32</v>
      </c>
      <c r="T10" s="3" t="s">
        <v>80</v>
      </c>
      <c r="U10" s="3">
        <f>SUM(N10:N11)</f>
        <v>90</v>
      </c>
      <c r="V10" s="3">
        <f t="shared" si="4"/>
        <v>28.8</v>
      </c>
      <c r="W10" s="9">
        <v>1</v>
      </c>
      <c r="X10" s="10">
        <v>0.85</v>
      </c>
      <c r="Y10" s="23">
        <f t="shared" si="2"/>
        <v>0.32</v>
      </c>
    </row>
    <row r="11" spans="1:25" x14ac:dyDescent="0.35">
      <c r="A11" s="7">
        <v>10</v>
      </c>
      <c r="B11" s="3" t="s">
        <v>57</v>
      </c>
      <c r="C11" s="4">
        <v>45951</v>
      </c>
      <c r="D11" s="7" t="s">
        <v>92</v>
      </c>
      <c r="E11" s="3">
        <v>2</v>
      </c>
      <c r="F11" s="16">
        <v>0.49791666666666667</v>
      </c>
      <c r="G11" s="3" t="s">
        <v>59</v>
      </c>
      <c r="H11" s="3" t="s">
        <v>33</v>
      </c>
      <c r="I11" s="20">
        <f>VLOOKUP(E11,Hoja1!E:F,2,)</f>
        <v>90</v>
      </c>
      <c r="J11" s="24">
        <f>VLOOKUP(H11,Hoja1!A:C,3,)</f>
        <v>9</v>
      </c>
      <c r="K11" s="9">
        <f t="shared" si="1"/>
        <v>0.1</v>
      </c>
      <c r="M11" s="22"/>
      <c r="N11" s="3"/>
      <c r="O11" s="3"/>
      <c r="P11" s="9"/>
      <c r="Q11" s="10"/>
      <c r="R11" s="10"/>
      <c r="T11" s="3" t="s">
        <v>81</v>
      </c>
      <c r="U11" s="3"/>
      <c r="V11" s="3"/>
      <c r="W11" s="9"/>
      <c r="X11" s="10"/>
      <c r="Y11" s="23"/>
    </row>
    <row r="12" spans="1:25" x14ac:dyDescent="0.35">
      <c r="A12" s="7">
        <v>11</v>
      </c>
      <c r="B12" s="3" t="s">
        <v>57</v>
      </c>
      <c r="C12" s="4">
        <v>45951</v>
      </c>
      <c r="D12" s="7" t="s">
        <v>92</v>
      </c>
      <c r="E12" s="3">
        <v>2</v>
      </c>
      <c r="F12" s="16">
        <v>0.50486111111111109</v>
      </c>
      <c r="G12" s="3" t="s">
        <v>60</v>
      </c>
      <c r="H12" s="3" t="s">
        <v>33</v>
      </c>
      <c r="I12" s="21">
        <f>VLOOKUP(E12,Hoja1!E:F,2,)</f>
        <v>90</v>
      </c>
      <c r="J12" s="24">
        <f>VLOOKUP(H12,Hoja1!A:C,3,)</f>
        <v>9</v>
      </c>
      <c r="K12" s="9">
        <f t="shared" si="1"/>
        <v>0.1</v>
      </c>
      <c r="M12" s="22"/>
      <c r="N12" s="3"/>
      <c r="O12" s="3"/>
      <c r="P12" s="9"/>
      <c r="Q12" s="10"/>
      <c r="R12" s="10"/>
      <c r="T12" s="22"/>
      <c r="U12" s="3"/>
      <c r="V12" s="3"/>
      <c r="W12" s="9"/>
      <c r="X12" s="10"/>
      <c r="Y12" s="23"/>
    </row>
    <row r="13" spans="1:25" x14ac:dyDescent="0.35">
      <c r="A13" s="7">
        <v>12</v>
      </c>
      <c r="B13" s="3" t="s">
        <v>57</v>
      </c>
      <c r="C13" s="4">
        <v>45951</v>
      </c>
      <c r="D13" s="7" t="s">
        <v>92</v>
      </c>
      <c r="E13" s="3">
        <v>2</v>
      </c>
      <c r="F13" s="16">
        <v>0.50972222222222219</v>
      </c>
      <c r="G13" s="3" t="s">
        <v>87</v>
      </c>
      <c r="H13" s="3" t="s">
        <v>34</v>
      </c>
      <c r="I13" s="21">
        <f>VLOOKUP(E13,Hoja1!E:F,2,)</f>
        <v>90</v>
      </c>
      <c r="J13" s="24">
        <f>VLOOKUP(H13,Hoja1!A:C,3,)</f>
        <v>19.8</v>
      </c>
      <c r="K13" s="9">
        <f t="shared" si="1"/>
        <v>0.22</v>
      </c>
      <c r="M13" s="22"/>
      <c r="N13" s="3"/>
      <c r="O13" s="3"/>
      <c r="P13" s="3"/>
      <c r="Q13" s="3"/>
      <c r="R13" s="22"/>
    </row>
    <row r="14" spans="1:25" x14ac:dyDescent="0.35">
      <c r="A14" s="7">
        <v>13</v>
      </c>
      <c r="B14" s="3" t="s">
        <v>57</v>
      </c>
      <c r="C14" s="4">
        <v>45951</v>
      </c>
      <c r="D14" s="7" t="s">
        <v>92</v>
      </c>
      <c r="E14" s="3">
        <v>2</v>
      </c>
      <c r="F14" s="16">
        <v>0.51458333333333328</v>
      </c>
      <c r="G14" s="3" t="s">
        <v>88</v>
      </c>
      <c r="H14" s="3" t="s">
        <v>33</v>
      </c>
      <c r="I14" s="21">
        <f>VLOOKUP(E14,Hoja1!E:F,2,)</f>
        <v>90</v>
      </c>
      <c r="J14" s="24">
        <f>VLOOKUP(H14,Hoja1!A:C,3,)</f>
        <v>9</v>
      </c>
      <c r="K14" s="9">
        <f t="shared" si="1"/>
        <v>0.1</v>
      </c>
    </row>
    <row r="15" spans="1:25" x14ac:dyDescent="0.35">
      <c r="A15" s="7">
        <v>14</v>
      </c>
      <c r="B15" s="3" t="s">
        <v>57</v>
      </c>
      <c r="C15" s="4">
        <v>45951</v>
      </c>
      <c r="D15" s="7" t="s">
        <v>92</v>
      </c>
      <c r="E15" s="3">
        <v>2</v>
      </c>
      <c r="F15" s="16">
        <v>0.53680555555555554</v>
      </c>
      <c r="G15" s="3" t="s">
        <v>89</v>
      </c>
      <c r="H15" s="3" t="s">
        <v>34</v>
      </c>
      <c r="I15" s="21">
        <f>VLOOKUP(E15,Hoja1!E:F,2,)</f>
        <v>90</v>
      </c>
      <c r="J15" s="24">
        <v>20</v>
      </c>
      <c r="K15" s="9">
        <f t="shared" ref="K15:K19" si="9">J15/I15</f>
        <v>0.22222222222222221</v>
      </c>
    </row>
    <row r="16" spans="1:25" x14ac:dyDescent="0.35">
      <c r="A16" s="7">
        <v>15</v>
      </c>
      <c r="B16" s="3" t="s">
        <v>57</v>
      </c>
      <c r="C16" s="4">
        <v>45951</v>
      </c>
      <c r="D16" s="7" t="s">
        <v>92</v>
      </c>
      <c r="E16" s="3">
        <v>2</v>
      </c>
      <c r="F16" s="16">
        <v>0.5444444444444444</v>
      </c>
      <c r="G16" s="3" t="s">
        <v>83</v>
      </c>
      <c r="H16" s="3" t="s">
        <v>33</v>
      </c>
      <c r="I16" s="21">
        <f>VLOOKUP(E16,Hoja1!E:F,2,)</f>
        <v>90</v>
      </c>
      <c r="J16" s="24">
        <f>VLOOKUP(H16,Hoja1!A:C,3,)</f>
        <v>9</v>
      </c>
      <c r="K16" s="9">
        <f t="shared" si="9"/>
        <v>0.1</v>
      </c>
    </row>
    <row r="17" spans="1:17" x14ac:dyDescent="0.35">
      <c r="A17" s="7">
        <v>16</v>
      </c>
      <c r="B17" s="3" t="s">
        <v>57</v>
      </c>
      <c r="C17" s="4">
        <v>45951</v>
      </c>
      <c r="D17" s="7" t="s">
        <v>92</v>
      </c>
      <c r="E17" s="3">
        <v>2</v>
      </c>
      <c r="F17" s="16">
        <v>0.55555555555555558</v>
      </c>
      <c r="G17" s="3" t="s">
        <v>90</v>
      </c>
      <c r="H17" s="3" t="s">
        <v>33</v>
      </c>
      <c r="I17" s="21">
        <f>VLOOKUP(E17,Hoja1!E:F,2,)</f>
        <v>90</v>
      </c>
      <c r="J17" s="24">
        <f>VLOOKUP(H17,Hoja1!A:C,3,)</f>
        <v>9</v>
      </c>
      <c r="K17" s="9">
        <f t="shared" si="9"/>
        <v>0.1</v>
      </c>
    </row>
    <row r="18" spans="1:17" x14ac:dyDescent="0.35">
      <c r="A18" s="7">
        <v>17</v>
      </c>
      <c r="B18" s="3" t="s">
        <v>57</v>
      </c>
      <c r="C18" s="4">
        <v>45951</v>
      </c>
      <c r="D18" s="7" t="s">
        <v>92</v>
      </c>
      <c r="E18" s="3">
        <v>2</v>
      </c>
      <c r="F18" s="16">
        <v>0.57361111111111107</v>
      </c>
      <c r="G18" s="3" t="s">
        <v>91</v>
      </c>
      <c r="H18" s="3" t="s">
        <v>34</v>
      </c>
      <c r="I18" s="21">
        <f>VLOOKUP(E18,Hoja1!E:F,2,)</f>
        <v>90</v>
      </c>
      <c r="J18" s="24">
        <f>VLOOKUP(H18,Hoja1!A:C,3,)</f>
        <v>19.8</v>
      </c>
      <c r="K18" s="9">
        <f t="shared" si="9"/>
        <v>0.22</v>
      </c>
    </row>
    <row r="19" spans="1:17" x14ac:dyDescent="0.35">
      <c r="K19" s="9">
        <v>0.85</v>
      </c>
    </row>
    <row r="22" spans="1:17" x14ac:dyDescent="0.35">
      <c r="P22"/>
      <c r="Q22"/>
    </row>
    <row r="23" spans="1:17" x14ac:dyDescent="0.35">
      <c r="P23"/>
      <c r="Q23"/>
    </row>
    <row r="24" spans="1:17" x14ac:dyDescent="0.35">
      <c r="P24"/>
      <c r="Q24"/>
    </row>
    <row r="25" spans="1:17" x14ac:dyDescent="0.35">
      <c r="P25"/>
      <c r="Q25"/>
    </row>
    <row r="26" spans="1:17" x14ac:dyDescent="0.35">
      <c r="P26"/>
      <c r="Q26"/>
    </row>
    <row r="27" spans="1:17" x14ac:dyDescent="0.35">
      <c r="N27"/>
      <c r="O27"/>
      <c r="P27"/>
      <c r="Q27"/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phoneticPr fontId="5" type="noConversion"/>
  <conditionalFormatting sqref="K2:K1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1E850-D859-4E9D-94EC-72C940BFCDE2}">
  <sheetPr>
    <pageSetUpPr fitToPage="1"/>
  </sheetPr>
  <dimension ref="A1:AA37"/>
  <sheetViews>
    <sheetView topLeftCell="A15" zoomScale="75" zoomScaleNormal="75" workbookViewId="0">
      <selection activeCell="G22" sqref="G22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" customWidth="1"/>
    <col min="15" max="15" width="14.453125" style="6" bestFit="1" customWidth="1"/>
    <col min="16" max="16" width="12" style="6" bestFit="1" customWidth="1"/>
    <col min="17" max="17" width="12" style="6" customWidth="1"/>
    <col min="18" max="18" width="11.453125" style="6"/>
    <col min="20" max="20" width="6.54296875" customWidth="1"/>
    <col min="21" max="21" width="12.7265625" bestFit="1" customWidth="1"/>
  </cols>
  <sheetData>
    <row r="1" spans="1:27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2">
        <v>1</v>
      </c>
      <c r="R1" s="11" t="s">
        <v>15</v>
      </c>
      <c r="S1" s="11" t="s">
        <v>16</v>
      </c>
      <c r="U1" s="11" t="s">
        <v>11</v>
      </c>
      <c r="V1" s="11" t="s">
        <v>12</v>
      </c>
      <c r="W1" s="11" t="s">
        <v>13</v>
      </c>
      <c r="X1" s="11" t="s">
        <v>14</v>
      </c>
      <c r="Y1" s="12">
        <v>1</v>
      </c>
      <c r="Z1" s="11" t="s">
        <v>15</v>
      </c>
      <c r="AA1" s="11" t="s">
        <v>16</v>
      </c>
    </row>
    <row r="2" spans="1:27" x14ac:dyDescent="0.35">
      <c r="A2" s="7">
        <v>1</v>
      </c>
      <c r="B2" s="3" t="s">
        <v>57</v>
      </c>
      <c r="C2" s="4">
        <v>45930</v>
      </c>
      <c r="D2" s="3">
        <v>722</v>
      </c>
      <c r="E2" s="3">
        <v>2</v>
      </c>
      <c r="F2" s="2">
        <v>0.27430555555555558</v>
      </c>
      <c r="G2" s="3" t="s">
        <v>44</v>
      </c>
      <c r="H2" s="3" t="s">
        <v>33</v>
      </c>
      <c r="I2" s="20">
        <f>VLOOKUP(E2,Hoja1!E:F,2,)</f>
        <v>90</v>
      </c>
      <c r="J2" s="3">
        <f>VLOOKUP(H2,Hoja1!A:C,3,)</f>
        <v>9</v>
      </c>
      <c r="K2" s="9">
        <f>J2/I2</f>
        <v>0.1</v>
      </c>
      <c r="M2" s="3" t="s">
        <v>18</v>
      </c>
      <c r="N2" s="3" t="e">
        <f>SUM(#REF!)</f>
        <v>#REF!</v>
      </c>
      <c r="O2" s="3">
        <f>SUM(I2:I5)</f>
        <v>360</v>
      </c>
      <c r="P2" s="3">
        <f>SUM(J2:J5)</f>
        <v>64.8</v>
      </c>
      <c r="Q2" s="9">
        <v>1</v>
      </c>
      <c r="R2" s="10">
        <v>0.85</v>
      </c>
      <c r="S2" s="10">
        <f>P2/O2</f>
        <v>0.18</v>
      </c>
      <c r="U2" s="3" t="s">
        <v>19</v>
      </c>
      <c r="V2" s="3" t="e">
        <f t="shared" ref="V2:X4" si="0">SUM(N2:N3)</f>
        <v>#REF!</v>
      </c>
      <c r="W2" s="3">
        <f>SUM(O2:O3)</f>
        <v>630</v>
      </c>
      <c r="X2" s="3">
        <f t="shared" si="0"/>
        <v>192.6</v>
      </c>
      <c r="Y2" s="9">
        <v>1</v>
      </c>
      <c r="Z2" s="10">
        <v>0.85</v>
      </c>
      <c r="AA2" s="10">
        <f>(X2/W2)</f>
        <v>0.30571428571428572</v>
      </c>
    </row>
    <row r="3" spans="1:27" x14ac:dyDescent="0.35">
      <c r="A3" s="7">
        <v>2</v>
      </c>
      <c r="B3" s="3" t="s">
        <v>57</v>
      </c>
      <c r="C3" s="4">
        <v>45930</v>
      </c>
      <c r="D3" s="3">
        <v>722</v>
      </c>
      <c r="E3" s="3">
        <v>2</v>
      </c>
      <c r="F3" s="2">
        <v>0.27708333333333335</v>
      </c>
      <c r="G3" s="3" t="s">
        <v>45</v>
      </c>
      <c r="H3" s="3" t="s">
        <v>33</v>
      </c>
      <c r="I3" s="20">
        <f>VLOOKUP(E3,Hoja1!E:F,2,)</f>
        <v>90</v>
      </c>
      <c r="J3" s="3">
        <f>VLOOKUP(H3,Hoja1!A:C,3,)</f>
        <v>9</v>
      </c>
      <c r="K3" s="9">
        <f t="shared" ref="K3:K14" si="1">J3/I3</f>
        <v>0.1</v>
      </c>
      <c r="M3" s="3" t="s">
        <v>20</v>
      </c>
      <c r="N3" s="3" t="e">
        <f>SUM(#REF!)</f>
        <v>#REF!</v>
      </c>
      <c r="O3" s="3">
        <f>SUM(I6:I8)</f>
        <v>270</v>
      </c>
      <c r="P3" s="3">
        <f>SUM(J6:J8)</f>
        <v>127.8</v>
      </c>
      <c r="Q3" s="9">
        <v>1</v>
      </c>
      <c r="R3" s="10">
        <v>0.85</v>
      </c>
      <c r="S3" s="10">
        <f>P3/O3</f>
        <v>0.47333333333333333</v>
      </c>
      <c r="U3" s="3" t="s">
        <v>21</v>
      </c>
      <c r="V3" s="3" t="e">
        <f>SUM(N3:N4)</f>
        <v>#REF!</v>
      </c>
      <c r="W3" s="3">
        <f t="shared" si="0"/>
        <v>540</v>
      </c>
      <c r="X3" s="3">
        <f>SUM(P3:P4)</f>
        <v>221.39999999999998</v>
      </c>
      <c r="Y3" s="9">
        <v>1</v>
      </c>
      <c r="Z3" s="10">
        <v>0.85</v>
      </c>
      <c r="AA3" s="14">
        <f>(X3/W3)</f>
        <v>0.41</v>
      </c>
    </row>
    <row r="4" spans="1:27" x14ac:dyDescent="0.35">
      <c r="A4" s="7">
        <v>3</v>
      </c>
      <c r="B4" s="3" t="s">
        <v>57</v>
      </c>
      <c r="C4" s="4">
        <v>45930</v>
      </c>
      <c r="D4" s="3">
        <v>722</v>
      </c>
      <c r="E4" s="3">
        <v>2</v>
      </c>
      <c r="F4" s="2">
        <v>0.28194444444444444</v>
      </c>
      <c r="G4" s="3" t="s">
        <v>46</v>
      </c>
      <c r="H4" s="3" t="s">
        <v>34</v>
      </c>
      <c r="I4" s="20">
        <f>VLOOKUP(E4,Hoja1!E:F,2,)</f>
        <v>90</v>
      </c>
      <c r="J4" s="3">
        <f>VLOOKUP(H4,Hoja1!A:C,3,)</f>
        <v>19.8</v>
      </c>
      <c r="K4" s="9">
        <f t="shared" si="1"/>
        <v>0.22</v>
      </c>
      <c r="M4" s="3" t="s">
        <v>23</v>
      </c>
      <c r="N4" s="3" t="e">
        <f>SUM(#REF!)</f>
        <v>#REF!</v>
      </c>
      <c r="O4" s="3">
        <f>SUM(I9:I11)</f>
        <v>270</v>
      </c>
      <c r="P4" s="3">
        <f>SUM(J9:J11)</f>
        <v>93.6</v>
      </c>
      <c r="Q4" s="9">
        <v>1</v>
      </c>
      <c r="R4" s="10">
        <v>0.85</v>
      </c>
      <c r="S4" s="10">
        <f>P4/O4</f>
        <v>0.34666666666666662</v>
      </c>
      <c r="U4" s="3" t="s">
        <v>24</v>
      </c>
      <c r="V4" s="3" t="e">
        <f>SUM(N4:N5)</f>
        <v>#REF!</v>
      </c>
      <c r="W4" s="3">
        <f t="shared" si="0"/>
        <v>540</v>
      </c>
      <c r="X4" s="3">
        <f t="shared" si="0"/>
        <v>149.39999999999998</v>
      </c>
      <c r="Y4" s="9">
        <v>1</v>
      </c>
      <c r="Z4" s="10">
        <v>0.85</v>
      </c>
      <c r="AA4" s="10">
        <f>(X4/W4)</f>
        <v>0.27666666666666662</v>
      </c>
    </row>
    <row r="5" spans="1:27" x14ac:dyDescent="0.35">
      <c r="A5" s="7">
        <v>4</v>
      </c>
      <c r="B5" s="3" t="s">
        <v>57</v>
      </c>
      <c r="C5" s="4">
        <v>45930</v>
      </c>
      <c r="D5" s="3">
        <v>722</v>
      </c>
      <c r="E5" s="3">
        <v>2</v>
      </c>
      <c r="F5" s="2">
        <v>0.28819444444444442</v>
      </c>
      <c r="G5" s="3" t="s">
        <v>47</v>
      </c>
      <c r="H5" s="3">
        <v>2</v>
      </c>
      <c r="I5" s="20">
        <f>VLOOKUP(E5,Hoja1!E:F,2,)</f>
        <v>90</v>
      </c>
      <c r="J5" s="3">
        <f>VLOOKUP(H5,Hoja1!A:C,3,)</f>
        <v>27</v>
      </c>
      <c r="K5" s="9">
        <f t="shared" si="1"/>
        <v>0.3</v>
      </c>
      <c r="M5" s="3" t="s">
        <v>25</v>
      </c>
      <c r="N5" s="3" t="e">
        <f>SUM(#REF!)</f>
        <v>#REF!</v>
      </c>
      <c r="O5" s="3">
        <f>SUM(I12:I14)</f>
        <v>270</v>
      </c>
      <c r="P5" s="3">
        <f>SUM(J12:J14)</f>
        <v>55.8</v>
      </c>
      <c r="Q5" s="9">
        <v>1</v>
      </c>
      <c r="R5" s="10">
        <v>0.85</v>
      </c>
      <c r="S5" s="10">
        <f>P5/O5</f>
        <v>0.20666666666666667</v>
      </c>
    </row>
    <row r="6" spans="1:27" x14ac:dyDescent="0.35">
      <c r="A6" s="7">
        <v>5</v>
      </c>
      <c r="B6" s="3" t="s">
        <v>57</v>
      </c>
      <c r="C6" s="4">
        <v>45930</v>
      </c>
      <c r="D6" s="3">
        <v>722</v>
      </c>
      <c r="E6" s="3">
        <v>2</v>
      </c>
      <c r="F6" s="2">
        <v>0.29375000000000001</v>
      </c>
      <c r="G6" s="3" t="s">
        <v>48</v>
      </c>
      <c r="H6" s="3" t="s">
        <v>34</v>
      </c>
      <c r="I6" s="21">
        <f>VLOOKUP(E6,Hoja1!E:F,2,)</f>
        <v>90</v>
      </c>
      <c r="J6" s="3">
        <f>VLOOKUP(H6,Hoja1!A:C,3,)</f>
        <v>19.8</v>
      </c>
      <c r="K6" s="9">
        <f t="shared" si="1"/>
        <v>0.22</v>
      </c>
    </row>
    <row r="7" spans="1:27" x14ac:dyDescent="0.35">
      <c r="A7" s="7">
        <v>6</v>
      </c>
      <c r="B7" s="3" t="s">
        <v>57</v>
      </c>
      <c r="C7" s="4">
        <v>45930</v>
      </c>
      <c r="D7" s="3">
        <v>722</v>
      </c>
      <c r="E7" s="3">
        <v>2</v>
      </c>
      <c r="F7" s="2">
        <v>0.30069444444444443</v>
      </c>
      <c r="G7" s="3" t="s">
        <v>49</v>
      </c>
      <c r="H7" s="3">
        <v>3</v>
      </c>
      <c r="I7" s="21">
        <f>VLOOKUP(E7,Hoja1!E:F,2,)</f>
        <v>90</v>
      </c>
      <c r="J7" s="3">
        <f>VLOOKUP(H7,Hoja1!A:C,3,)</f>
        <v>54</v>
      </c>
      <c r="K7" s="9">
        <f t="shared" si="1"/>
        <v>0.6</v>
      </c>
    </row>
    <row r="8" spans="1:27" x14ac:dyDescent="0.35">
      <c r="A8" s="7">
        <v>7</v>
      </c>
      <c r="B8" s="3" t="s">
        <v>57</v>
      </c>
      <c r="C8" s="4">
        <v>45930</v>
      </c>
      <c r="D8" s="3">
        <v>722</v>
      </c>
      <c r="E8" s="3">
        <v>2</v>
      </c>
      <c r="F8" s="2">
        <v>0.30763888888888891</v>
      </c>
      <c r="G8" s="3" t="s">
        <v>50</v>
      </c>
      <c r="H8" s="3">
        <v>3</v>
      </c>
      <c r="I8" s="21">
        <f>VLOOKUP(E8,Hoja1!E:F,2,)</f>
        <v>90</v>
      </c>
      <c r="J8" s="3">
        <f>VLOOKUP(H8,Hoja1!A:C,3,)</f>
        <v>54</v>
      </c>
      <c r="K8" s="9">
        <f t="shared" si="1"/>
        <v>0.6</v>
      </c>
    </row>
    <row r="9" spans="1:27" x14ac:dyDescent="0.35">
      <c r="A9" s="7">
        <v>8</v>
      </c>
      <c r="B9" s="3" t="s">
        <v>57</v>
      </c>
      <c r="C9" s="4">
        <v>45930</v>
      </c>
      <c r="D9" s="3">
        <v>722</v>
      </c>
      <c r="E9" s="3">
        <v>2</v>
      </c>
      <c r="F9" s="2">
        <v>0.31874999999999998</v>
      </c>
      <c r="G9" s="16" t="s">
        <v>51</v>
      </c>
      <c r="H9" s="3">
        <v>3</v>
      </c>
      <c r="I9" s="20">
        <f>VLOOKUP(E9,Hoja1!E:F,2,)</f>
        <v>90</v>
      </c>
      <c r="J9" s="3">
        <f>VLOOKUP(H9,Hoja1!A:C,3,)</f>
        <v>54</v>
      </c>
      <c r="K9" s="9">
        <f t="shared" si="1"/>
        <v>0.6</v>
      </c>
    </row>
    <row r="10" spans="1:27" x14ac:dyDescent="0.35">
      <c r="A10" s="7">
        <v>9</v>
      </c>
      <c r="B10" s="3" t="s">
        <v>57</v>
      </c>
      <c r="C10" s="4">
        <v>45930</v>
      </c>
      <c r="D10" s="7">
        <v>722</v>
      </c>
      <c r="E10" s="3">
        <v>2</v>
      </c>
      <c r="F10" s="2">
        <v>0.32222222222222224</v>
      </c>
      <c r="G10" s="7" t="s">
        <v>52</v>
      </c>
      <c r="H10" s="7" t="s">
        <v>34</v>
      </c>
      <c r="I10" s="20">
        <f>VLOOKUP(E10,Hoja1!E:F,2,)</f>
        <v>90</v>
      </c>
      <c r="J10" s="3">
        <f>VLOOKUP(H10,Hoja1!A:C,3,)</f>
        <v>19.8</v>
      </c>
      <c r="K10" s="9">
        <f>J10/I10</f>
        <v>0.22</v>
      </c>
    </row>
    <row r="11" spans="1:27" x14ac:dyDescent="0.35">
      <c r="A11" s="7">
        <v>10</v>
      </c>
      <c r="B11" s="3" t="s">
        <v>57</v>
      </c>
      <c r="C11" s="4">
        <v>45930</v>
      </c>
      <c r="D11" s="7">
        <v>722</v>
      </c>
      <c r="E11" s="3">
        <v>2</v>
      </c>
      <c r="F11" s="2">
        <v>0.32847222222222222</v>
      </c>
      <c r="G11" s="7" t="s">
        <v>53</v>
      </c>
      <c r="H11" s="7" t="s">
        <v>34</v>
      </c>
      <c r="I11" s="20">
        <f>VLOOKUP(E11,Hoja1!E:F,2,)</f>
        <v>90</v>
      </c>
      <c r="J11" s="3">
        <f>VLOOKUP(H11,Hoja1!A:C,3,)</f>
        <v>19.8</v>
      </c>
      <c r="K11" s="9">
        <f t="shared" si="1"/>
        <v>0.22</v>
      </c>
    </row>
    <row r="12" spans="1:27" x14ac:dyDescent="0.35">
      <c r="A12" s="7">
        <v>11</v>
      </c>
      <c r="B12" s="3" t="s">
        <v>57</v>
      </c>
      <c r="C12" s="4">
        <v>45930</v>
      </c>
      <c r="D12" s="7">
        <v>722</v>
      </c>
      <c r="E12" s="3">
        <v>2</v>
      </c>
      <c r="F12" s="2">
        <v>0.33750000000000002</v>
      </c>
      <c r="G12" s="7" t="s">
        <v>54</v>
      </c>
      <c r="H12" s="7">
        <v>2</v>
      </c>
      <c r="I12" s="21">
        <f>VLOOKUP(E12,Hoja1!E:F,2,)</f>
        <v>90</v>
      </c>
      <c r="J12" s="3">
        <f>VLOOKUP(H12,Hoja1!A:C,3,)</f>
        <v>27</v>
      </c>
      <c r="K12" s="9">
        <f t="shared" si="1"/>
        <v>0.3</v>
      </c>
    </row>
    <row r="13" spans="1:27" x14ac:dyDescent="0.35">
      <c r="A13" s="7">
        <v>12</v>
      </c>
      <c r="B13" s="3" t="s">
        <v>57</v>
      </c>
      <c r="C13" s="4">
        <v>45930</v>
      </c>
      <c r="D13" s="7">
        <v>722</v>
      </c>
      <c r="E13" s="3">
        <v>2</v>
      </c>
      <c r="F13" s="2">
        <v>0.34583333333333333</v>
      </c>
      <c r="G13" s="7" t="s">
        <v>55</v>
      </c>
      <c r="H13" s="7" t="s">
        <v>33</v>
      </c>
      <c r="I13" s="21">
        <f>VLOOKUP(E13,Hoja1!E:F,2,)</f>
        <v>90</v>
      </c>
      <c r="J13" s="3">
        <f>VLOOKUP(H13,Hoja1!A:C,3,)</f>
        <v>9</v>
      </c>
      <c r="K13" s="9">
        <f t="shared" si="1"/>
        <v>0.1</v>
      </c>
    </row>
    <row r="14" spans="1:27" x14ac:dyDescent="0.35">
      <c r="A14" s="7">
        <v>13</v>
      </c>
      <c r="B14" s="3" t="s">
        <v>57</v>
      </c>
      <c r="C14" s="4">
        <v>45930</v>
      </c>
      <c r="D14" s="7">
        <v>722</v>
      </c>
      <c r="E14" s="3">
        <v>2</v>
      </c>
      <c r="F14" s="2">
        <v>0.35347222222222224</v>
      </c>
      <c r="G14" s="7" t="s">
        <v>56</v>
      </c>
      <c r="H14" s="7" t="s">
        <v>34</v>
      </c>
      <c r="I14" s="21">
        <f>VLOOKUP(E14,Hoja1!E:F,2,)</f>
        <v>90</v>
      </c>
      <c r="J14" s="3">
        <f>VLOOKUP(H14,Hoja1!A:C,3,)</f>
        <v>19.8</v>
      </c>
      <c r="K14" s="9">
        <f t="shared" si="1"/>
        <v>0.22</v>
      </c>
    </row>
    <row r="19" spans="4:18" ht="20.149999999999999" customHeight="1" x14ac:dyDescent="0.35"/>
    <row r="20" spans="4:18" ht="20.149999999999999" customHeight="1" x14ac:dyDescent="0.35"/>
    <row r="21" spans="4:18" ht="20.149999999999999" customHeight="1" x14ac:dyDescent="0.35"/>
    <row r="22" spans="4:18" x14ac:dyDescent="0.35">
      <c r="M22" s="15" t="str">
        <f>M1</f>
        <v>Hora Movil</v>
      </c>
      <c r="N22" s="15" t="str">
        <f t="shared" ref="N22:O26" si="2">O1</f>
        <v>Cap. Ofrecida</v>
      </c>
      <c r="O22" s="15" t="str">
        <f t="shared" si="2"/>
        <v>Ocupación</v>
      </c>
      <c r="P22" s="15" t="str">
        <f>S1</f>
        <v>%Carga</v>
      </c>
      <c r="Q22"/>
      <c r="R22"/>
    </row>
    <row r="23" spans="4:18" x14ac:dyDescent="0.35">
      <c r="M23" s="3" t="str">
        <f>M2</f>
        <v>06:30 a 06:59</v>
      </c>
      <c r="N23" s="3">
        <f t="shared" si="2"/>
        <v>360</v>
      </c>
      <c r="O23" s="3">
        <f t="shared" si="2"/>
        <v>64.8</v>
      </c>
      <c r="P23" s="9">
        <f>S2</f>
        <v>0.18</v>
      </c>
      <c r="Q23"/>
      <c r="R23"/>
    </row>
    <row r="24" spans="4:18" x14ac:dyDescent="0.35">
      <c r="M24" s="3" t="str">
        <f>M3</f>
        <v>07:00 a 07:29</v>
      </c>
      <c r="N24" s="3">
        <f t="shared" si="2"/>
        <v>270</v>
      </c>
      <c r="O24" s="3">
        <f t="shared" si="2"/>
        <v>127.8</v>
      </c>
      <c r="P24" s="9">
        <f>S3</f>
        <v>0.47333333333333333</v>
      </c>
      <c r="Q24"/>
      <c r="R24"/>
    </row>
    <row r="25" spans="4:18" x14ac:dyDescent="0.35">
      <c r="D25" s="6"/>
      <c r="E25" s="6"/>
      <c r="F25" s="17"/>
      <c r="G25" s="6"/>
      <c r="H25" s="6"/>
      <c r="I25" s="6"/>
      <c r="J25" s="6"/>
      <c r="K25" s="6"/>
      <c r="M25" s="3" t="str">
        <f t="shared" ref="M25:M26" si="3">M4</f>
        <v>07:30 a 07:59</v>
      </c>
      <c r="N25" s="3">
        <f t="shared" si="2"/>
        <v>270</v>
      </c>
      <c r="O25" s="3">
        <f t="shared" si="2"/>
        <v>93.6</v>
      </c>
      <c r="P25" s="9">
        <f>S4</f>
        <v>0.34666666666666662</v>
      </c>
      <c r="Q25"/>
      <c r="R25"/>
    </row>
    <row r="26" spans="4:18" x14ac:dyDescent="0.35">
      <c r="D26" s="6"/>
      <c r="E26" s="6"/>
      <c r="F26" s="17"/>
      <c r="G26" s="6"/>
      <c r="H26" s="6"/>
      <c r="I26" s="6"/>
      <c r="J26" s="6"/>
      <c r="K26" s="6"/>
      <c r="M26" s="3" t="str">
        <f t="shared" si="3"/>
        <v>08:00 a 08:29</v>
      </c>
      <c r="N26" s="3">
        <f t="shared" si="2"/>
        <v>270</v>
      </c>
      <c r="O26" s="3">
        <f t="shared" si="2"/>
        <v>55.8</v>
      </c>
      <c r="P26" s="9">
        <f>S5</f>
        <v>0.20666666666666667</v>
      </c>
      <c r="Q26"/>
      <c r="R26"/>
    </row>
    <row r="27" spans="4:18" x14ac:dyDescent="0.35">
      <c r="D27" s="6"/>
      <c r="E27" s="6"/>
      <c r="F27" s="17"/>
      <c r="G27" s="6"/>
      <c r="H27" s="6"/>
      <c r="I27" s="6"/>
      <c r="J27" s="6"/>
      <c r="K27" s="6"/>
      <c r="O27"/>
      <c r="P27"/>
      <c r="Q27"/>
      <c r="R27"/>
    </row>
    <row r="28" spans="4:18" x14ac:dyDescent="0.35">
      <c r="D28" s="6"/>
      <c r="E28" s="6"/>
      <c r="F28" s="17"/>
      <c r="G28" s="6"/>
      <c r="H28" s="6"/>
      <c r="I28" s="6"/>
      <c r="J28" s="6"/>
      <c r="K28" s="6"/>
    </row>
    <row r="29" spans="4:18" x14ac:dyDescent="0.35">
      <c r="D29" s="6"/>
      <c r="E29" s="6"/>
      <c r="F29" s="17"/>
      <c r="G29" s="6"/>
      <c r="H29" s="6"/>
      <c r="I29" s="6"/>
      <c r="J29" s="6"/>
      <c r="K29" s="6"/>
    </row>
    <row r="30" spans="4:18" x14ac:dyDescent="0.35">
      <c r="D30" s="6"/>
      <c r="E30" s="6"/>
      <c r="F30" s="17"/>
      <c r="G30" s="6"/>
      <c r="H30" s="6"/>
      <c r="I30" s="6"/>
      <c r="J30" s="6"/>
      <c r="K30" s="6"/>
    </row>
    <row r="31" spans="4:18" x14ac:dyDescent="0.35">
      <c r="D31" s="6"/>
      <c r="E31" s="6"/>
      <c r="F31" s="17"/>
      <c r="G31" s="6"/>
      <c r="H31" s="6"/>
      <c r="I31" s="6"/>
      <c r="J31" s="6"/>
      <c r="K31" s="6"/>
    </row>
    <row r="32" spans="4:18" x14ac:dyDescent="0.35">
      <c r="D32" s="6"/>
      <c r="E32" s="6"/>
      <c r="F32" s="17"/>
      <c r="G32" s="6"/>
      <c r="H32" s="6"/>
      <c r="I32" s="6"/>
      <c r="J32" s="6"/>
      <c r="K32" s="6"/>
    </row>
    <row r="33" spans="4:11" x14ac:dyDescent="0.35">
      <c r="D33" s="6"/>
      <c r="E33" s="6"/>
      <c r="F33" s="17"/>
      <c r="G33" s="6"/>
      <c r="H33" s="6"/>
      <c r="I33" s="6"/>
      <c r="J33" s="6"/>
      <c r="K33" s="6"/>
    </row>
    <row r="34" spans="4:11" x14ac:dyDescent="0.35">
      <c r="D34" s="6"/>
      <c r="E34" s="6"/>
      <c r="F34" s="17"/>
      <c r="G34" s="6"/>
      <c r="H34" s="6"/>
      <c r="I34" s="6"/>
      <c r="J34" s="6"/>
      <c r="K34" s="6"/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conditionalFormatting sqref="K2:K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C477A-40AC-4369-878C-FD8059691282}">
  <sheetPr>
    <pageSetUpPr fitToPage="1"/>
  </sheetPr>
  <dimension ref="A1:AA37"/>
  <sheetViews>
    <sheetView zoomScale="75" zoomScaleNormal="75" workbookViewId="0">
      <selection activeCell="G22" sqref="G22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" customWidth="1"/>
    <col min="15" max="15" width="14.453125" style="6" bestFit="1" customWidth="1"/>
    <col min="16" max="16" width="12" style="6" bestFit="1" customWidth="1"/>
    <col min="17" max="17" width="12" style="6" customWidth="1"/>
    <col min="18" max="18" width="11.453125" style="6"/>
    <col min="20" max="20" width="6.54296875" customWidth="1"/>
    <col min="21" max="21" width="12.7265625" bestFit="1" customWidth="1"/>
  </cols>
  <sheetData>
    <row r="1" spans="1:27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2">
        <v>1</v>
      </c>
      <c r="R1" s="11" t="s">
        <v>15</v>
      </c>
      <c r="S1" s="11" t="s">
        <v>16</v>
      </c>
      <c r="U1" s="11" t="s">
        <v>11</v>
      </c>
      <c r="V1" s="11" t="s">
        <v>12</v>
      </c>
      <c r="W1" s="11" t="s">
        <v>13</v>
      </c>
      <c r="X1" s="11" t="s">
        <v>14</v>
      </c>
      <c r="Y1" s="12">
        <v>1</v>
      </c>
      <c r="Z1" s="11" t="s">
        <v>15</v>
      </c>
      <c r="AA1" s="11" t="s">
        <v>16</v>
      </c>
    </row>
    <row r="2" spans="1:27" x14ac:dyDescent="0.35">
      <c r="A2" s="7">
        <v>1</v>
      </c>
      <c r="B2" s="3" t="s">
        <v>58</v>
      </c>
      <c r="C2" s="4">
        <v>45930</v>
      </c>
      <c r="D2" s="3">
        <v>722</v>
      </c>
      <c r="E2" s="3">
        <v>2</v>
      </c>
      <c r="F2" s="2">
        <v>0.27361111111111114</v>
      </c>
      <c r="G2" s="3" t="s">
        <v>44</v>
      </c>
      <c r="H2" s="3" t="s">
        <v>34</v>
      </c>
      <c r="I2" s="20">
        <f>VLOOKUP(E2,Hoja1!E:F,2,)</f>
        <v>90</v>
      </c>
      <c r="J2" s="3">
        <f>VLOOKUP(H2,Hoja1!A:C,3,)</f>
        <v>19.8</v>
      </c>
      <c r="K2" s="9">
        <f>J2/I2</f>
        <v>0.22</v>
      </c>
      <c r="M2" s="3" t="s">
        <v>18</v>
      </c>
      <c r="N2" s="3" t="e">
        <f>SUM(#REF!)</f>
        <v>#REF!</v>
      </c>
      <c r="O2" s="3">
        <f>SUM(I2:I5)</f>
        <v>360</v>
      </c>
      <c r="P2" s="3">
        <f>SUM(J2:J5)</f>
        <v>86.4</v>
      </c>
      <c r="Q2" s="9">
        <v>1</v>
      </c>
      <c r="R2" s="10">
        <v>0.85</v>
      </c>
      <c r="S2" s="10">
        <f>P2/O2</f>
        <v>0.24000000000000002</v>
      </c>
      <c r="U2" s="3" t="s">
        <v>19</v>
      </c>
      <c r="V2" s="3" t="e">
        <f t="shared" ref="V2:X4" si="0">SUM(N2:N3)</f>
        <v>#REF!</v>
      </c>
      <c r="W2" s="3">
        <f>SUM(O2:O3)</f>
        <v>630</v>
      </c>
      <c r="X2" s="3">
        <f t="shared" si="0"/>
        <v>160.19999999999999</v>
      </c>
      <c r="Y2" s="9">
        <v>1</v>
      </c>
      <c r="Z2" s="10">
        <v>0.85</v>
      </c>
      <c r="AA2" s="10">
        <f>(X2/W2)</f>
        <v>0.25428571428571428</v>
      </c>
    </row>
    <row r="3" spans="1:27" x14ac:dyDescent="0.35">
      <c r="A3" s="7">
        <v>2</v>
      </c>
      <c r="B3" s="3" t="s">
        <v>58</v>
      </c>
      <c r="C3" s="4">
        <v>45930</v>
      </c>
      <c r="D3" s="3">
        <v>722</v>
      </c>
      <c r="E3" s="3">
        <v>2</v>
      </c>
      <c r="F3" s="2">
        <v>0.27777777777777779</v>
      </c>
      <c r="G3" s="3" t="s">
        <v>45</v>
      </c>
      <c r="H3" s="3" t="s">
        <v>34</v>
      </c>
      <c r="I3" s="20">
        <f>VLOOKUP(E3,Hoja1!E:F,2,)</f>
        <v>90</v>
      </c>
      <c r="J3" s="3">
        <f>VLOOKUP(H3,Hoja1!A:C,3,)</f>
        <v>19.8</v>
      </c>
      <c r="K3" s="9">
        <f t="shared" ref="K3:K14" si="1">J3/I3</f>
        <v>0.22</v>
      </c>
      <c r="M3" s="3" t="s">
        <v>20</v>
      </c>
      <c r="N3" s="3" t="e">
        <f>SUM(#REF!)</f>
        <v>#REF!</v>
      </c>
      <c r="O3" s="3">
        <f>SUM(I6:I8)</f>
        <v>270</v>
      </c>
      <c r="P3" s="3">
        <f>SUM(J6:J8)</f>
        <v>73.8</v>
      </c>
      <c r="Q3" s="9">
        <v>1</v>
      </c>
      <c r="R3" s="10">
        <v>0.85</v>
      </c>
      <c r="S3" s="10">
        <f>P3/O3</f>
        <v>0.27333333333333332</v>
      </c>
      <c r="U3" s="3" t="s">
        <v>21</v>
      </c>
      <c r="V3" s="3" t="e">
        <f>SUM(N3:N4)</f>
        <v>#REF!</v>
      </c>
      <c r="W3" s="3">
        <f t="shared" si="0"/>
        <v>540</v>
      </c>
      <c r="X3" s="3">
        <f>SUM(P3:P4)</f>
        <v>174.6</v>
      </c>
      <c r="Y3" s="9">
        <v>1</v>
      </c>
      <c r="Z3" s="10">
        <v>0.85</v>
      </c>
      <c r="AA3" s="14">
        <f>(X3/W3)</f>
        <v>0.32333333333333331</v>
      </c>
    </row>
    <row r="4" spans="1:27" x14ac:dyDescent="0.35">
      <c r="A4" s="7">
        <v>3</v>
      </c>
      <c r="B4" s="3" t="s">
        <v>58</v>
      </c>
      <c r="C4" s="4">
        <v>45930</v>
      </c>
      <c r="D4" s="3">
        <v>722</v>
      </c>
      <c r="E4" s="3">
        <v>2</v>
      </c>
      <c r="F4" s="2">
        <v>0.28263888888888888</v>
      </c>
      <c r="G4" s="3" t="s">
        <v>46</v>
      </c>
      <c r="H4" s="3" t="s">
        <v>34</v>
      </c>
      <c r="I4" s="20">
        <f>VLOOKUP(E4,Hoja1!E:F,2,)</f>
        <v>90</v>
      </c>
      <c r="J4" s="3">
        <f>VLOOKUP(H4,Hoja1!A:C,3,)</f>
        <v>19.8</v>
      </c>
      <c r="K4" s="9">
        <f t="shared" si="1"/>
        <v>0.22</v>
      </c>
      <c r="M4" s="3" t="s">
        <v>23</v>
      </c>
      <c r="N4" s="3" t="e">
        <f>SUM(#REF!)</f>
        <v>#REF!</v>
      </c>
      <c r="O4" s="3">
        <f>SUM(I9:I11)</f>
        <v>270</v>
      </c>
      <c r="P4" s="3">
        <f>SUM(J9:J11)</f>
        <v>100.8</v>
      </c>
      <c r="Q4" s="9">
        <v>1</v>
      </c>
      <c r="R4" s="10">
        <v>0.85</v>
      </c>
      <c r="S4" s="10">
        <f>P4/O4</f>
        <v>0.37333333333333335</v>
      </c>
      <c r="U4" s="3" t="s">
        <v>24</v>
      </c>
      <c r="V4" s="3" t="e">
        <f>SUM(N4:N5)</f>
        <v>#REF!</v>
      </c>
      <c r="W4" s="3">
        <f t="shared" si="0"/>
        <v>540</v>
      </c>
      <c r="X4" s="3">
        <f t="shared" si="0"/>
        <v>194.39999999999998</v>
      </c>
      <c r="Y4" s="9">
        <v>1</v>
      </c>
      <c r="Z4" s="10">
        <v>0.85</v>
      </c>
      <c r="AA4" s="10">
        <f>(X4/W4)</f>
        <v>0.35999999999999993</v>
      </c>
    </row>
    <row r="5" spans="1:27" x14ac:dyDescent="0.35">
      <c r="A5" s="7">
        <v>4</v>
      </c>
      <c r="B5" s="3" t="s">
        <v>58</v>
      </c>
      <c r="C5" s="4">
        <v>45930</v>
      </c>
      <c r="D5" s="3">
        <v>722</v>
      </c>
      <c r="E5" s="3">
        <v>2</v>
      </c>
      <c r="F5" s="2">
        <v>0.28888888888888886</v>
      </c>
      <c r="G5" s="3" t="s">
        <v>47</v>
      </c>
      <c r="H5" s="3">
        <v>2</v>
      </c>
      <c r="I5" s="20">
        <f>VLOOKUP(E5,Hoja1!E:F,2,)</f>
        <v>90</v>
      </c>
      <c r="J5" s="3">
        <f>VLOOKUP(H5,Hoja1!A:C,3,)</f>
        <v>27</v>
      </c>
      <c r="K5" s="9">
        <f t="shared" si="1"/>
        <v>0.3</v>
      </c>
      <c r="M5" s="3" t="s">
        <v>25</v>
      </c>
      <c r="N5" s="3" t="e">
        <f>SUM(#REF!)</f>
        <v>#REF!</v>
      </c>
      <c r="O5" s="3">
        <f>SUM(I12:I14)</f>
        <v>270</v>
      </c>
      <c r="P5" s="3">
        <f>SUM(J12:J14)</f>
        <v>93.6</v>
      </c>
      <c r="Q5" s="9">
        <v>1</v>
      </c>
      <c r="R5" s="10">
        <v>0.85</v>
      </c>
      <c r="S5" s="10">
        <f>P5/O5</f>
        <v>0.34666666666666662</v>
      </c>
    </row>
    <row r="6" spans="1:27" x14ac:dyDescent="0.35">
      <c r="A6" s="7">
        <v>5</v>
      </c>
      <c r="B6" s="3" t="s">
        <v>58</v>
      </c>
      <c r="C6" s="4">
        <v>45930</v>
      </c>
      <c r="D6" s="3">
        <v>722</v>
      </c>
      <c r="E6" s="3">
        <v>2</v>
      </c>
      <c r="F6" s="2">
        <v>0.29375000000000001</v>
      </c>
      <c r="G6" s="3" t="s">
        <v>48</v>
      </c>
      <c r="H6" s="3">
        <v>2</v>
      </c>
      <c r="I6" s="21">
        <f>VLOOKUP(E6,Hoja1!E:F,2,)</f>
        <v>90</v>
      </c>
      <c r="J6" s="3">
        <f>VLOOKUP(H6,Hoja1!A:C,3,)</f>
        <v>27</v>
      </c>
      <c r="K6" s="9">
        <f t="shared" si="1"/>
        <v>0.3</v>
      </c>
    </row>
    <row r="7" spans="1:27" x14ac:dyDescent="0.35">
      <c r="A7" s="7">
        <v>6</v>
      </c>
      <c r="B7" s="3" t="s">
        <v>58</v>
      </c>
      <c r="C7" s="4">
        <v>45930</v>
      </c>
      <c r="D7" s="3">
        <v>722</v>
      </c>
      <c r="E7" s="3">
        <v>2</v>
      </c>
      <c r="F7" s="2">
        <v>0.30138888888888887</v>
      </c>
      <c r="G7" s="3" t="s">
        <v>49</v>
      </c>
      <c r="H7" s="3">
        <v>2</v>
      </c>
      <c r="I7" s="21">
        <f>VLOOKUP(E7,Hoja1!E:F,2,)</f>
        <v>90</v>
      </c>
      <c r="J7" s="3">
        <f>VLOOKUP(H7,Hoja1!A:C,3,)</f>
        <v>27</v>
      </c>
      <c r="K7" s="9">
        <f t="shared" si="1"/>
        <v>0.3</v>
      </c>
    </row>
    <row r="8" spans="1:27" x14ac:dyDescent="0.35">
      <c r="A8" s="7">
        <v>7</v>
      </c>
      <c r="B8" s="3" t="s">
        <v>58</v>
      </c>
      <c r="C8" s="4">
        <v>45930</v>
      </c>
      <c r="D8" s="3">
        <v>722</v>
      </c>
      <c r="E8" s="3">
        <v>2</v>
      </c>
      <c r="F8" s="2">
        <v>0.30763888888888891</v>
      </c>
      <c r="G8" s="3" t="s">
        <v>50</v>
      </c>
      <c r="H8" s="3" t="s">
        <v>34</v>
      </c>
      <c r="I8" s="21">
        <f>VLOOKUP(E8,Hoja1!E:F,2,)</f>
        <v>90</v>
      </c>
      <c r="J8" s="3">
        <f>VLOOKUP(H8,Hoja1!A:C,3,)</f>
        <v>19.8</v>
      </c>
      <c r="K8" s="9">
        <f t="shared" si="1"/>
        <v>0.22</v>
      </c>
    </row>
    <row r="9" spans="1:27" x14ac:dyDescent="0.35">
      <c r="A9" s="7">
        <v>8</v>
      </c>
      <c r="B9" s="3" t="s">
        <v>58</v>
      </c>
      <c r="C9" s="4">
        <v>45930</v>
      </c>
      <c r="D9" s="3">
        <v>722</v>
      </c>
      <c r="E9" s="3">
        <v>2</v>
      </c>
      <c r="F9" s="2">
        <v>0.31874999999999998</v>
      </c>
      <c r="G9" s="16" t="s">
        <v>51</v>
      </c>
      <c r="H9" s="3">
        <v>3</v>
      </c>
      <c r="I9" s="20">
        <f>VLOOKUP(E9,Hoja1!E:F,2,)</f>
        <v>90</v>
      </c>
      <c r="J9" s="3">
        <f>VLOOKUP(H9,Hoja1!A:C,3,)</f>
        <v>54</v>
      </c>
      <c r="K9" s="9">
        <f t="shared" si="1"/>
        <v>0.6</v>
      </c>
    </row>
    <row r="10" spans="1:27" x14ac:dyDescent="0.35">
      <c r="A10" s="7">
        <v>9</v>
      </c>
      <c r="B10" s="3" t="s">
        <v>58</v>
      </c>
      <c r="C10" s="4">
        <v>45930</v>
      </c>
      <c r="D10" s="7">
        <v>722</v>
      </c>
      <c r="E10" s="3">
        <v>2</v>
      </c>
      <c r="F10" s="2">
        <v>0.3215277777777778</v>
      </c>
      <c r="G10" s="7" t="s">
        <v>52</v>
      </c>
      <c r="H10" s="7" t="s">
        <v>34</v>
      </c>
      <c r="I10" s="20">
        <f>VLOOKUP(E10,Hoja1!E:F,2,)</f>
        <v>90</v>
      </c>
      <c r="J10" s="3">
        <f>VLOOKUP(H10,Hoja1!A:C,3,)</f>
        <v>19.8</v>
      </c>
      <c r="K10" s="9">
        <f>J10/I10</f>
        <v>0.22</v>
      </c>
    </row>
    <row r="11" spans="1:27" x14ac:dyDescent="0.35">
      <c r="A11" s="7">
        <v>10</v>
      </c>
      <c r="B11" s="3" t="s">
        <v>58</v>
      </c>
      <c r="C11" s="4">
        <v>45930</v>
      </c>
      <c r="D11" s="7">
        <v>722</v>
      </c>
      <c r="E11" s="3">
        <v>2</v>
      </c>
      <c r="F11" s="2">
        <v>0.32777777777777778</v>
      </c>
      <c r="G11" s="7" t="s">
        <v>53</v>
      </c>
      <c r="H11" s="7">
        <v>2</v>
      </c>
      <c r="I11" s="20">
        <f>VLOOKUP(E11,Hoja1!E:F,2,)</f>
        <v>90</v>
      </c>
      <c r="J11" s="3">
        <f>VLOOKUP(H11,Hoja1!A:C,3,)</f>
        <v>27</v>
      </c>
      <c r="K11" s="9">
        <f t="shared" si="1"/>
        <v>0.3</v>
      </c>
    </row>
    <row r="12" spans="1:27" x14ac:dyDescent="0.35">
      <c r="A12" s="7">
        <v>11</v>
      </c>
      <c r="B12" s="3" t="s">
        <v>58</v>
      </c>
      <c r="C12" s="4">
        <v>45930</v>
      </c>
      <c r="D12" s="7">
        <v>722</v>
      </c>
      <c r="E12" s="3">
        <v>2</v>
      </c>
      <c r="F12" s="2">
        <v>0.33680555555555558</v>
      </c>
      <c r="G12" s="7" t="s">
        <v>54</v>
      </c>
      <c r="H12" s="7">
        <v>3</v>
      </c>
      <c r="I12" s="21">
        <f>VLOOKUP(E12,Hoja1!E:F,2,)</f>
        <v>90</v>
      </c>
      <c r="J12" s="3">
        <f>VLOOKUP(H12,Hoja1!A:C,3,)</f>
        <v>54</v>
      </c>
      <c r="K12" s="9">
        <f t="shared" si="1"/>
        <v>0.6</v>
      </c>
    </row>
    <row r="13" spans="1:27" x14ac:dyDescent="0.35">
      <c r="A13" s="7">
        <v>12</v>
      </c>
      <c r="B13" s="3" t="s">
        <v>58</v>
      </c>
      <c r="C13" s="4">
        <v>45930</v>
      </c>
      <c r="D13" s="7">
        <v>722</v>
      </c>
      <c r="E13" s="3">
        <v>2</v>
      </c>
      <c r="F13" s="2">
        <v>0.34722222222222221</v>
      </c>
      <c r="G13" s="7" t="s">
        <v>55</v>
      </c>
      <c r="H13" s="7" t="s">
        <v>34</v>
      </c>
      <c r="I13" s="21">
        <f>VLOOKUP(E13,Hoja1!E:F,2,)</f>
        <v>90</v>
      </c>
      <c r="J13" s="3">
        <f>VLOOKUP(H13,Hoja1!A:C,3,)</f>
        <v>19.8</v>
      </c>
      <c r="K13" s="9">
        <f t="shared" si="1"/>
        <v>0.22</v>
      </c>
    </row>
    <row r="14" spans="1:27" x14ac:dyDescent="0.35">
      <c r="A14" s="7">
        <v>13</v>
      </c>
      <c r="B14" s="3" t="s">
        <v>58</v>
      </c>
      <c r="C14" s="4">
        <v>45930</v>
      </c>
      <c r="D14" s="7">
        <v>722</v>
      </c>
      <c r="E14" s="3">
        <v>2</v>
      </c>
      <c r="F14" s="2">
        <v>0.35347222222222224</v>
      </c>
      <c r="G14" s="7" t="s">
        <v>56</v>
      </c>
      <c r="H14" s="7" t="s">
        <v>34</v>
      </c>
      <c r="I14" s="21">
        <f>VLOOKUP(E14,Hoja1!E:F,2,)</f>
        <v>90</v>
      </c>
      <c r="J14" s="3">
        <f>VLOOKUP(H14,Hoja1!A:C,3,)</f>
        <v>19.8</v>
      </c>
      <c r="K14" s="9">
        <f t="shared" si="1"/>
        <v>0.22</v>
      </c>
    </row>
    <row r="19" spans="4:18" ht="20.149999999999999" customHeight="1" x14ac:dyDescent="0.35"/>
    <row r="20" spans="4:18" ht="20.149999999999999" customHeight="1" x14ac:dyDescent="0.35"/>
    <row r="21" spans="4:18" ht="20.149999999999999" customHeight="1" x14ac:dyDescent="0.35"/>
    <row r="22" spans="4:18" x14ac:dyDescent="0.35">
      <c r="M22" s="15" t="str">
        <f>M1</f>
        <v>Hora Movil</v>
      </c>
      <c r="N22" s="15" t="str">
        <f t="shared" ref="N22:O26" si="2">O1</f>
        <v>Cap. Ofrecida</v>
      </c>
      <c r="O22" s="15" t="str">
        <f t="shared" si="2"/>
        <v>Ocupación</v>
      </c>
      <c r="P22" s="15" t="str">
        <f>S1</f>
        <v>%Carga</v>
      </c>
      <c r="Q22"/>
      <c r="R22"/>
    </row>
    <row r="23" spans="4:18" x14ac:dyDescent="0.35">
      <c r="M23" s="3" t="str">
        <f>M2</f>
        <v>06:30 a 06:59</v>
      </c>
      <c r="N23" s="3">
        <f t="shared" si="2"/>
        <v>360</v>
      </c>
      <c r="O23" s="3">
        <f t="shared" si="2"/>
        <v>86.4</v>
      </c>
      <c r="P23" s="9">
        <f>S2</f>
        <v>0.24000000000000002</v>
      </c>
      <c r="Q23"/>
      <c r="R23"/>
    </row>
    <row r="24" spans="4:18" x14ac:dyDescent="0.35">
      <c r="M24" s="3" t="str">
        <f>M3</f>
        <v>07:00 a 07:29</v>
      </c>
      <c r="N24" s="3">
        <f t="shared" si="2"/>
        <v>270</v>
      </c>
      <c r="O24" s="3">
        <f t="shared" si="2"/>
        <v>73.8</v>
      </c>
      <c r="P24" s="9">
        <f>S3</f>
        <v>0.27333333333333332</v>
      </c>
      <c r="Q24"/>
      <c r="R24"/>
    </row>
    <row r="25" spans="4:18" x14ac:dyDescent="0.35">
      <c r="D25" s="6"/>
      <c r="E25" s="6"/>
      <c r="F25" s="17"/>
      <c r="G25" s="6"/>
      <c r="H25" s="6"/>
      <c r="I25" s="6"/>
      <c r="J25" s="6"/>
      <c r="K25" s="6"/>
      <c r="M25" s="3" t="str">
        <f t="shared" ref="M25:M26" si="3">M4</f>
        <v>07:30 a 07:59</v>
      </c>
      <c r="N25" s="3">
        <f t="shared" si="2"/>
        <v>270</v>
      </c>
      <c r="O25" s="3">
        <f t="shared" si="2"/>
        <v>100.8</v>
      </c>
      <c r="P25" s="9">
        <f>S4</f>
        <v>0.37333333333333335</v>
      </c>
      <c r="Q25"/>
      <c r="R25"/>
    </row>
    <row r="26" spans="4:18" x14ac:dyDescent="0.35">
      <c r="D26" s="6"/>
      <c r="E26" s="6"/>
      <c r="F26" s="17"/>
      <c r="G26" s="6"/>
      <c r="H26" s="6"/>
      <c r="I26" s="6"/>
      <c r="J26" s="6"/>
      <c r="K26" s="6"/>
      <c r="M26" s="3" t="str">
        <f t="shared" si="3"/>
        <v>08:00 a 08:29</v>
      </c>
      <c r="N26" s="3">
        <f t="shared" si="2"/>
        <v>270</v>
      </c>
      <c r="O26" s="3">
        <f t="shared" si="2"/>
        <v>93.6</v>
      </c>
      <c r="P26" s="9">
        <f>S5</f>
        <v>0.34666666666666662</v>
      </c>
      <c r="Q26"/>
      <c r="R26"/>
    </row>
    <row r="27" spans="4:18" x14ac:dyDescent="0.35">
      <c r="D27" s="6"/>
      <c r="E27" s="6"/>
      <c r="F27" s="17"/>
      <c r="G27" s="6"/>
      <c r="H27" s="6"/>
      <c r="I27" s="6"/>
      <c r="J27" s="6"/>
      <c r="K27" s="6"/>
      <c r="O27"/>
      <c r="P27"/>
      <c r="Q27"/>
      <c r="R27"/>
    </row>
    <row r="28" spans="4:18" x14ac:dyDescent="0.35">
      <c r="D28" s="6"/>
      <c r="E28" s="6"/>
      <c r="F28" s="17"/>
      <c r="G28" s="6"/>
      <c r="H28" s="6"/>
      <c r="I28" s="6"/>
      <c r="J28" s="6"/>
      <c r="K28" s="6"/>
    </row>
    <row r="29" spans="4:18" x14ac:dyDescent="0.35">
      <c r="D29" s="6"/>
      <c r="E29" s="6"/>
      <c r="F29" s="17"/>
      <c r="G29" s="6"/>
      <c r="H29" s="6"/>
      <c r="I29" s="6"/>
      <c r="J29" s="6"/>
      <c r="K29" s="6"/>
    </row>
    <row r="30" spans="4:18" x14ac:dyDescent="0.35">
      <c r="D30" s="6"/>
      <c r="E30" s="6"/>
      <c r="F30" s="17"/>
      <c r="G30" s="6"/>
      <c r="H30" s="6"/>
      <c r="I30" s="6"/>
      <c r="J30" s="6"/>
      <c r="K30" s="6"/>
    </row>
    <row r="31" spans="4:18" x14ac:dyDescent="0.35">
      <c r="D31" s="6"/>
      <c r="E31" s="6"/>
      <c r="F31" s="17"/>
      <c r="G31" s="6"/>
      <c r="H31" s="6"/>
      <c r="I31" s="6"/>
      <c r="J31" s="6"/>
      <c r="K31" s="6"/>
    </row>
    <row r="32" spans="4:18" x14ac:dyDescent="0.35">
      <c r="D32" s="6"/>
      <c r="E32" s="6"/>
      <c r="F32" s="17"/>
      <c r="G32" s="6"/>
      <c r="H32" s="6"/>
      <c r="I32" s="6"/>
      <c r="J32" s="6"/>
      <c r="K32" s="6"/>
    </row>
    <row r="33" spans="4:11" x14ac:dyDescent="0.35">
      <c r="D33" s="6"/>
      <c r="E33" s="6"/>
      <c r="F33" s="17"/>
      <c r="G33" s="6"/>
      <c r="H33" s="6"/>
      <c r="I33" s="6"/>
      <c r="J33" s="6"/>
      <c r="K33" s="6"/>
    </row>
    <row r="34" spans="4:11" x14ac:dyDescent="0.35">
      <c r="D34" s="6"/>
      <c r="E34" s="6"/>
      <c r="F34" s="17"/>
      <c r="G34" s="6"/>
      <c r="H34" s="6"/>
      <c r="I34" s="6"/>
      <c r="J34" s="6"/>
      <c r="K34" s="6"/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conditionalFormatting sqref="K2:K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workbookViewId="0">
      <selection activeCell="D20" sqref="D20"/>
    </sheetView>
  </sheetViews>
  <sheetFormatPr baseColWidth="10" defaultColWidth="11.453125" defaultRowHeight="14.5" x14ac:dyDescent="0.35"/>
  <cols>
    <col min="1" max="1" width="11.453125" style="5"/>
    <col min="2" max="2" width="11.453125" style="6"/>
    <col min="3" max="3" width="10.81640625" style="6"/>
    <col min="5" max="5" width="11.453125" style="6"/>
    <col min="6" max="6" width="13.54296875" style="6" bestFit="1" customWidth="1"/>
  </cols>
  <sheetData>
    <row r="1" spans="1:6" x14ac:dyDescent="0.35">
      <c r="A1" s="7" t="s">
        <v>29</v>
      </c>
      <c r="B1" s="3" t="s">
        <v>30</v>
      </c>
      <c r="C1" s="6" t="s">
        <v>31</v>
      </c>
      <c r="E1" s="3" t="s">
        <v>32</v>
      </c>
      <c r="F1" s="3" t="s">
        <v>8</v>
      </c>
    </row>
    <row r="2" spans="1:6" x14ac:dyDescent="0.35">
      <c r="A2" s="7">
        <v>0</v>
      </c>
      <c r="B2" s="3">
        <v>0</v>
      </c>
      <c r="C2" s="3">
        <f>D2*90</f>
        <v>0</v>
      </c>
      <c r="D2" s="13">
        <f>B2/150</f>
        <v>0</v>
      </c>
      <c r="E2" s="3">
        <v>1</v>
      </c>
      <c r="F2" s="3">
        <v>150</v>
      </c>
    </row>
    <row r="3" spans="1:6" x14ac:dyDescent="0.35">
      <c r="A3" s="7" t="s">
        <v>33</v>
      </c>
      <c r="B3" s="3">
        <v>15</v>
      </c>
      <c r="C3" s="3">
        <f t="shared" ref="C3:C11" si="0">D3*90</f>
        <v>9</v>
      </c>
      <c r="D3" s="13">
        <f t="shared" ref="D3:D11" si="1">B3/150</f>
        <v>0.1</v>
      </c>
      <c r="E3" s="3">
        <v>2</v>
      </c>
      <c r="F3" s="3">
        <v>90</v>
      </c>
    </row>
    <row r="4" spans="1:6" x14ac:dyDescent="0.35">
      <c r="A4" s="7" t="s">
        <v>34</v>
      </c>
      <c r="B4" s="3">
        <v>33</v>
      </c>
      <c r="C4" s="3">
        <f t="shared" si="0"/>
        <v>19.8</v>
      </c>
      <c r="D4" s="13">
        <f t="shared" si="1"/>
        <v>0.22</v>
      </c>
      <c r="E4" s="3">
        <v>3</v>
      </c>
      <c r="F4" s="3">
        <v>50</v>
      </c>
    </row>
    <row r="5" spans="1:6" x14ac:dyDescent="0.35">
      <c r="A5" s="7">
        <v>2</v>
      </c>
      <c r="B5" s="3">
        <v>45</v>
      </c>
      <c r="C5" s="3">
        <f t="shared" si="0"/>
        <v>27</v>
      </c>
      <c r="D5" s="13">
        <f t="shared" si="1"/>
        <v>0.3</v>
      </c>
      <c r="E5" s="3">
        <v>4</v>
      </c>
      <c r="F5" s="3">
        <v>77</v>
      </c>
    </row>
    <row r="6" spans="1:6" x14ac:dyDescent="0.35">
      <c r="A6" s="7">
        <v>3</v>
      </c>
      <c r="B6" s="3">
        <v>90</v>
      </c>
      <c r="C6" s="3">
        <f t="shared" si="0"/>
        <v>54</v>
      </c>
      <c r="D6" s="13">
        <f t="shared" si="1"/>
        <v>0.6</v>
      </c>
      <c r="E6" s="3">
        <v>5</v>
      </c>
      <c r="F6" s="3">
        <v>77</v>
      </c>
    </row>
    <row r="7" spans="1:6" x14ac:dyDescent="0.35">
      <c r="A7" s="7" t="s">
        <v>27</v>
      </c>
      <c r="B7" s="3">
        <v>110</v>
      </c>
      <c r="C7" s="3">
        <f t="shared" si="0"/>
        <v>66</v>
      </c>
      <c r="D7" s="13">
        <f t="shared" si="1"/>
        <v>0.73333333333333328</v>
      </c>
      <c r="E7" s="3">
        <v>6</v>
      </c>
      <c r="F7" s="3">
        <v>90</v>
      </c>
    </row>
    <row r="8" spans="1:6" x14ac:dyDescent="0.35">
      <c r="A8" s="7" t="s">
        <v>26</v>
      </c>
      <c r="B8" s="3">
        <v>110</v>
      </c>
      <c r="C8" s="3">
        <f t="shared" si="0"/>
        <v>66</v>
      </c>
      <c r="D8" s="13">
        <f t="shared" si="1"/>
        <v>0.73333333333333328</v>
      </c>
    </row>
    <row r="9" spans="1:6" x14ac:dyDescent="0.35">
      <c r="A9" s="7" t="s">
        <v>28</v>
      </c>
      <c r="B9" s="3">
        <v>130</v>
      </c>
      <c r="C9" s="3">
        <f t="shared" si="0"/>
        <v>78</v>
      </c>
      <c r="D9" s="13">
        <f t="shared" si="1"/>
        <v>0.8666666666666667</v>
      </c>
    </row>
    <row r="10" spans="1:6" x14ac:dyDescent="0.35">
      <c r="A10" s="7">
        <v>5</v>
      </c>
      <c r="B10" s="3">
        <v>140</v>
      </c>
      <c r="C10" s="3">
        <f t="shared" si="0"/>
        <v>84</v>
      </c>
      <c r="D10" s="13">
        <f t="shared" si="1"/>
        <v>0.93333333333333335</v>
      </c>
    </row>
    <row r="11" spans="1:6" x14ac:dyDescent="0.35">
      <c r="A11" s="7" t="s">
        <v>22</v>
      </c>
      <c r="B11" s="3">
        <v>150</v>
      </c>
      <c r="C11" s="3">
        <f t="shared" si="0"/>
        <v>90</v>
      </c>
      <c r="D11" s="13">
        <f t="shared" si="1"/>
        <v>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Props1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3BB8283-2402-40E9-8A62-AEC9E380E8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102</vt:lpstr>
      <vt:lpstr>B01 - PB720</vt:lpstr>
      <vt:lpstr>722 - PB720</vt:lpstr>
      <vt:lpstr>722 - PB1186</vt:lpstr>
      <vt:lpstr>Hoja1</vt:lpstr>
      <vt:lpstr>'102'!Área_de_impresión</vt:lpstr>
      <vt:lpstr>'722 - PB1186'!Área_de_impresión</vt:lpstr>
      <vt:lpstr>'722 - PB720'!Área_de_impresión</vt:lpstr>
      <vt:lpstr>'B01 - PB720'!Área_de_impresión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2025-11-03T23:06:15Z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